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600" windowHeight="8190" tabRatio="0" activeTab="0"/>
  </bookViews>
  <sheets>
    <sheet name="Sheet1" sheetId="1" r:id="rId1"/>
  </sheets>
  <definedNames>
    <definedName name="Excel_BuiltIn_Print_Area_1_1">('Sheet1'!$A$1:$AB$58,'Sheet1'!$A$3)</definedName>
    <definedName name="Excel_BuiltIn_Print_Area_1_11">('Sheet1'!$A$1:$AD$58,'Sheet1'!$A$3)</definedName>
    <definedName name="Excel_BuiltIn_Print_Area_1_1_1">'Sheet1'!$A$1:$Y$58</definedName>
    <definedName name="Excel_BuiltIn_Print_Area_1_1_1_1">'Sheet1'!$A$1:$X$58</definedName>
    <definedName name="_xlnm.Print_Area" localSheetId="0">'Sheet1'!$A$1:$AP$58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3" authorId="0">
      <text>
        <r>
          <rPr>
            <b/>
            <sz val="8"/>
            <color indexed="8"/>
            <rFont val="Tahoma"/>
            <family val="2"/>
          </rPr>
          <t xml:space="preserve">Админ:
</t>
        </r>
      </text>
    </comment>
  </commentList>
</comments>
</file>

<file path=xl/sharedStrings.xml><?xml version="1.0" encoding="utf-8"?>
<sst xmlns="http://schemas.openxmlformats.org/spreadsheetml/2006/main" count="346" uniqueCount="64">
  <si>
    <t>Информация по жилым и нежилым площадям в многоквартирных домах</t>
  </si>
  <si>
    <t>По новым нормативам с 01.12.2017г.</t>
  </si>
  <si>
    <t>МО</t>
  </si>
  <si>
    <t>Адрес</t>
  </si>
  <si>
    <t>Площадь жилых и нежилых помещений в МКД, кв.м.</t>
  </si>
  <si>
    <t>S без чердаков и подвалов, кв.м.</t>
  </si>
  <si>
    <t>S с чердаками и подвалами, кв.м.</t>
  </si>
  <si>
    <t>УК</t>
  </si>
  <si>
    <t>Норматив на ОДН электроэнергия</t>
  </si>
  <si>
    <t>Предлагаемая площадь для расчета объема электричества на ОДН, кв.м.</t>
  </si>
  <si>
    <t>Норматив на ОДН электроэнергия (новые)</t>
  </si>
  <si>
    <t>Необходимая площадь для расчета объема электричества на ОДН, кв.м.</t>
  </si>
  <si>
    <t>разница</t>
  </si>
  <si>
    <t xml:space="preserve">Объем электроэнергии на 1кв.м. кВт.ч </t>
  </si>
  <si>
    <t>норма по предлагаемой площади</t>
  </si>
  <si>
    <t>норма по необходимой площади</t>
  </si>
  <si>
    <t>факт</t>
  </si>
  <si>
    <t xml:space="preserve">не хватает </t>
  </si>
  <si>
    <t>Объем электроэнергии на 1кв.м. кВт.ч (новое)</t>
  </si>
  <si>
    <t>начисление в руб.</t>
  </si>
  <si>
    <t>начисление в руб.(новое)</t>
  </si>
  <si>
    <t>Новое</t>
  </si>
  <si>
    <t>10=(7*9/3)</t>
  </si>
  <si>
    <t>средний</t>
  </si>
  <si>
    <t>13 мес.</t>
  </si>
  <si>
    <t>Алексеевский район</t>
  </si>
  <si>
    <t>г</t>
  </si>
  <si>
    <t>Алексеевка</t>
  </si>
  <si>
    <t>ул</t>
  </si>
  <si>
    <t xml:space="preserve">7 Ноября </t>
  </si>
  <si>
    <t>ООО "ЖилКомСервис"</t>
  </si>
  <si>
    <t xml:space="preserve">Гагарина </t>
  </si>
  <si>
    <t>Красноармейская</t>
  </si>
  <si>
    <t>Победы</t>
  </si>
  <si>
    <t>пер</t>
  </si>
  <si>
    <t>3 Мостовой</t>
  </si>
  <si>
    <t xml:space="preserve">Мостовая </t>
  </si>
  <si>
    <t>Мостовая</t>
  </si>
  <si>
    <t xml:space="preserve">Маяковского </t>
  </si>
  <si>
    <t>1 Мостовой</t>
  </si>
  <si>
    <t xml:space="preserve">Некрасова </t>
  </si>
  <si>
    <t xml:space="preserve">Опытная станция </t>
  </si>
  <si>
    <t xml:space="preserve">Папанина </t>
  </si>
  <si>
    <t>а</t>
  </si>
  <si>
    <t>пл</t>
  </si>
  <si>
    <t xml:space="preserve">Победы </t>
  </si>
  <si>
    <t xml:space="preserve">Разина </t>
  </si>
  <si>
    <t xml:space="preserve">Республиканская </t>
  </si>
  <si>
    <t>Республиканская</t>
  </si>
  <si>
    <t>с</t>
  </si>
  <si>
    <t>Щербаково</t>
  </si>
  <si>
    <t>Центральная</t>
  </si>
  <si>
    <t xml:space="preserve">Слободская </t>
  </si>
  <si>
    <t>Чкалова</t>
  </si>
  <si>
    <t>ИТОГ</t>
  </si>
  <si>
    <t>11=(8*9/3)</t>
  </si>
  <si>
    <t>тариф с 01.07.18</t>
  </si>
  <si>
    <t>норматив с 01.07.18</t>
  </si>
  <si>
    <t>Приложение</t>
  </si>
  <si>
    <t>тариф на электроэнергию до 30.06.18</t>
  </si>
  <si>
    <t>норматив ОДН с 01.07.2018</t>
  </si>
  <si>
    <t>тариф на электроэнергию с 01.07.18</t>
  </si>
  <si>
    <t>норматив ОДН до 30.06.2018</t>
  </si>
  <si>
    <t>Норматив по МКД "Электроэнергия ОДН" с 01.07.2018 года                                                                      ООО "ЖилКомСервис"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</si>
</sst>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;[Red]0.00"/>
  </numFmts>
  <fonts count="44">
    <font>
      <sz val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172" fontId="7" fillId="0" borderId="12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17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right"/>
    </xf>
    <xf numFmtId="0" fontId="7" fillId="33" borderId="10" xfId="0" applyFont="1" applyFill="1" applyBorder="1" applyAlignment="1">
      <alignment/>
    </xf>
    <xf numFmtId="0" fontId="5" fillId="0" borderId="15" xfId="0" applyFont="1" applyBorder="1" applyAlignment="1">
      <alignment/>
    </xf>
    <xf numFmtId="173" fontId="7" fillId="0" borderId="16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17" xfId="0" applyFont="1" applyBorder="1" applyAlignment="1">
      <alignment/>
    </xf>
    <xf numFmtId="175" fontId="1" fillId="0" borderId="1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5" fontId="5" fillId="0" borderId="17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9" xfId="0" applyFont="1" applyBorder="1" applyAlignment="1">
      <alignment wrapText="1"/>
    </xf>
    <xf numFmtId="0" fontId="5" fillId="0" borderId="22" xfId="0" applyFont="1" applyBorder="1" applyAlignment="1">
      <alignment wrapText="1"/>
    </xf>
    <xf numFmtId="175" fontId="5" fillId="0" borderId="11" xfId="0" applyNumberFormat="1" applyFont="1" applyBorder="1" applyAlignment="1">
      <alignment wrapText="1"/>
    </xf>
    <xf numFmtId="175" fontId="5" fillId="0" borderId="24" xfId="0" applyNumberFormat="1" applyFont="1" applyBorder="1" applyAlignment="1">
      <alignment wrapText="1"/>
    </xf>
    <xf numFmtId="0" fontId="7" fillId="34" borderId="14" xfId="0" applyFont="1" applyFill="1" applyBorder="1" applyAlignment="1">
      <alignment/>
    </xf>
    <xf numFmtId="172" fontId="7" fillId="34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73" fontId="7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2" fontId="7" fillId="34" borderId="0" xfId="0" applyNumberFormat="1" applyFont="1" applyFill="1" applyAlignment="1">
      <alignment/>
    </xf>
    <xf numFmtId="173" fontId="7" fillId="34" borderId="0" xfId="0" applyNumberFormat="1" applyFont="1" applyFill="1" applyAlignment="1">
      <alignment/>
    </xf>
    <xf numFmtId="173" fontId="7" fillId="35" borderId="16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175" fontId="7" fillId="35" borderId="17" xfId="0" applyNumberFormat="1" applyFont="1" applyFill="1" applyBorder="1" applyAlignment="1">
      <alignment/>
    </xf>
    <xf numFmtId="0" fontId="7" fillId="35" borderId="14" xfId="0" applyFont="1" applyFill="1" applyBorder="1" applyAlignment="1">
      <alignment/>
    </xf>
    <xf numFmtId="172" fontId="7" fillId="35" borderId="10" xfId="0" applyNumberFormat="1" applyFont="1" applyFill="1" applyBorder="1" applyAlignment="1">
      <alignment horizontal="right"/>
    </xf>
    <xf numFmtId="173" fontId="7" fillId="35" borderId="10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2" fontId="7" fillId="35" borderId="0" xfId="0" applyNumberFormat="1" applyFont="1" applyFill="1" applyAlignment="1">
      <alignment/>
    </xf>
    <xf numFmtId="173" fontId="7" fillId="35" borderId="0" xfId="0" applyNumberFormat="1" applyFont="1" applyFill="1" applyAlignment="1">
      <alignment/>
    </xf>
    <xf numFmtId="2" fontId="7" fillId="35" borderId="17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 horizontal="right"/>
    </xf>
    <xf numFmtId="0" fontId="7" fillId="36" borderId="10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172" fontId="7" fillId="37" borderId="10" xfId="0" applyNumberFormat="1" applyFont="1" applyFill="1" applyBorder="1" applyAlignment="1">
      <alignment horizontal="right"/>
    </xf>
    <xf numFmtId="0" fontId="7" fillId="37" borderId="10" xfId="0" applyFont="1" applyFill="1" applyBorder="1" applyAlignment="1">
      <alignment/>
    </xf>
    <xf numFmtId="173" fontId="7" fillId="37" borderId="10" xfId="0" applyNumberFormat="1" applyFont="1" applyFill="1" applyBorder="1" applyAlignment="1">
      <alignment/>
    </xf>
    <xf numFmtId="2" fontId="7" fillId="37" borderId="10" xfId="0" applyNumberFormat="1" applyFont="1" applyFill="1" applyBorder="1" applyAlignment="1">
      <alignment/>
    </xf>
    <xf numFmtId="2" fontId="7" fillId="37" borderId="0" xfId="0" applyNumberFormat="1" applyFont="1" applyFill="1" applyAlignment="1">
      <alignment/>
    </xf>
    <xf numFmtId="173" fontId="7" fillId="37" borderId="0" xfId="0" applyNumberFormat="1" applyFont="1" applyFill="1" applyAlignment="1">
      <alignment/>
    </xf>
    <xf numFmtId="0" fontId="7" fillId="37" borderId="17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2" fontId="7" fillId="34" borderId="10" xfId="0" applyNumberFormat="1" applyFont="1" applyFill="1" applyBorder="1" applyAlignment="1">
      <alignment horizontal="right"/>
    </xf>
    <xf numFmtId="1" fontId="7" fillId="35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right"/>
    </xf>
    <xf numFmtId="0" fontId="8" fillId="35" borderId="0" xfId="0" applyFont="1" applyFill="1" applyAlignment="1">
      <alignment/>
    </xf>
    <xf numFmtId="2" fontId="8" fillId="35" borderId="0" xfId="0" applyNumberFormat="1" applyFont="1" applyFill="1" applyAlignment="1">
      <alignment/>
    </xf>
    <xf numFmtId="0" fontId="7" fillId="35" borderId="25" xfId="0" applyFont="1" applyFill="1" applyBorder="1" applyAlignment="1">
      <alignment/>
    </xf>
    <xf numFmtId="0" fontId="7" fillId="35" borderId="0" xfId="0" applyFont="1" applyFill="1" applyAlignment="1">
      <alignment/>
    </xf>
    <xf numFmtId="175" fontId="7" fillId="35" borderId="0" xfId="0" applyNumberFormat="1" applyFont="1" applyFill="1" applyAlignment="1">
      <alignment/>
    </xf>
    <xf numFmtId="174" fontId="7" fillId="35" borderId="0" xfId="0" applyNumberFormat="1" applyFont="1" applyFill="1" applyAlignment="1">
      <alignment/>
    </xf>
    <xf numFmtId="175" fontId="8" fillId="35" borderId="0" xfId="0" applyNumberFormat="1" applyFont="1" applyFill="1" applyAlignment="1">
      <alignment/>
    </xf>
    <xf numFmtId="0" fontId="7" fillId="38" borderId="0" xfId="0" applyFont="1" applyFill="1" applyAlignment="1">
      <alignment/>
    </xf>
    <xf numFmtId="175" fontId="7" fillId="38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9"/>
  <sheetViews>
    <sheetView tabSelected="1" zoomScale="89" zoomScaleNormal="89" zoomScaleSheetLayoutView="80" zoomScalePageLayoutView="0" workbookViewId="0" topLeftCell="E2">
      <selection activeCell="AU16" sqref="AU16"/>
    </sheetView>
  </sheetViews>
  <sheetFormatPr defaultColWidth="9.5" defaultRowHeight="11.25"/>
  <cols>
    <col min="1" max="4" width="0" style="1" hidden="1" customWidth="1"/>
    <col min="5" max="5" width="25.33203125" style="1" customWidth="1"/>
    <col min="6" max="6" width="7.33203125" style="1" customWidth="1"/>
    <col min="7" max="7" width="4.5" style="1" customWidth="1"/>
    <col min="8" max="8" width="18.33203125" style="1" hidden="1" customWidth="1"/>
    <col min="9" max="9" width="15.33203125" style="1" hidden="1" customWidth="1"/>
    <col min="10" max="10" width="15.66015625" style="1" hidden="1" customWidth="1"/>
    <col min="11" max="11" width="9.33203125" style="1" hidden="1" customWidth="1"/>
    <col min="12" max="12" width="15.16015625" style="1" hidden="1" customWidth="1"/>
    <col min="13" max="13" width="9.33203125" style="1" hidden="1" customWidth="1"/>
    <col min="14" max="14" width="16.66015625" style="1" hidden="1" customWidth="1"/>
    <col min="15" max="15" width="19.33203125" style="1" hidden="1" customWidth="1"/>
    <col min="16" max="16" width="9.33203125" style="1" hidden="1" customWidth="1"/>
    <col min="17" max="17" width="17.66015625" style="1" customWidth="1"/>
    <col min="18" max="25" width="9.33203125" style="1" hidden="1" customWidth="1"/>
    <col min="26" max="26" width="17.83203125" style="1" hidden="1" customWidth="1"/>
    <col min="27" max="27" width="11" style="1" customWidth="1"/>
    <col min="28" max="28" width="15.66015625" style="1" hidden="1" customWidth="1"/>
    <col min="29" max="29" width="14.5" style="1" hidden="1" customWidth="1"/>
    <col min="30" max="30" width="17.5" style="1" hidden="1" customWidth="1"/>
    <col min="31" max="31" width="14.16015625" style="1" hidden="1" customWidth="1"/>
    <col min="32" max="32" width="15.66015625" style="1" hidden="1" customWidth="1"/>
    <col min="33" max="33" width="14.5" style="1" hidden="1" customWidth="1"/>
    <col min="34" max="34" width="17.5" style="1" hidden="1" customWidth="1"/>
    <col min="35" max="35" width="14.16015625" style="1" hidden="1" customWidth="1"/>
    <col min="36" max="36" width="15.66015625" style="1" hidden="1" customWidth="1"/>
    <col min="37" max="37" width="14.5" style="1" hidden="1" customWidth="1"/>
    <col min="38" max="38" width="17.5" style="1" hidden="1" customWidth="1"/>
    <col min="39" max="39" width="14.16015625" style="1" hidden="1" customWidth="1"/>
    <col min="40" max="40" width="14.16015625" style="33" customWidth="1"/>
    <col min="41" max="41" width="12.33203125" style="1" customWidth="1"/>
    <col min="42" max="42" width="12.83203125" style="1" customWidth="1"/>
    <col min="43" max="50" width="9.5" style="1" customWidth="1"/>
    <col min="51" max="51" width="11.16015625" style="1" hidden="1" customWidth="1"/>
    <col min="52" max="52" width="11.5" style="1" hidden="1" customWidth="1"/>
    <col min="53" max="67" width="9.5" style="1" hidden="1" customWidth="1"/>
    <col min="68" max="16384" width="9.5" style="1" customWidth="1"/>
  </cols>
  <sheetData>
    <row r="1" spans="1:37" ht="25.5" customHeight="1" hidden="1">
      <c r="A1" s="2" t="s">
        <v>0</v>
      </c>
      <c r="B1" s="2"/>
      <c r="C1" s="2"/>
      <c r="D1" s="2"/>
      <c r="E1" s="37" t="s">
        <v>1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2"/>
      <c r="AG1" s="2"/>
      <c r="AK1" s="2"/>
    </row>
    <row r="2" spans="1:41" ht="58.5" customHeight="1">
      <c r="A2" s="2"/>
      <c r="B2" s="2"/>
      <c r="C2" s="2"/>
      <c r="D2" s="2"/>
      <c r="E2" s="37" t="s">
        <v>63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1" t="s">
        <v>58</v>
      </c>
    </row>
    <row r="3" spans="1:52" s="7" customFormat="1" ht="34.5" customHeight="1">
      <c r="A3" s="42" t="s">
        <v>2</v>
      </c>
      <c r="B3" s="46" t="s">
        <v>3</v>
      </c>
      <c r="C3" s="47"/>
      <c r="D3" s="47"/>
      <c r="E3" s="47"/>
      <c r="F3" s="47"/>
      <c r="G3" s="48"/>
      <c r="H3" s="39" t="s">
        <v>4</v>
      </c>
      <c r="I3" s="39" t="s">
        <v>5</v>
      </c>
      <c r="J3" s="39" t="s">
        <v>6</v>
      </c>
      <c r="K3" s="42" t="s">
        <v>7</v>
      </c>
      <c r="L3" s="39" t="s">
        <v>8</v>
      </c>
      <c r="M3" s="40" t="s">
        <v>9</v>
      </c>
      <c r="N3" s="39" t="s">
        <v>10</v>
      </c>
      <c r="O3" s="40" t="s">
        <v>11</v>
      </c>
      <c r="P3" s="40" t="s">
        <v>12</v>
      </c>
      <c r="Q3" s="40" t="s">
        <v>13</v>
      </c>
      <c r="R3" s="40" t="s">
        <v>14</v>
      </c>
      <c r="S3" s="40" t="s">
        <v>15</v>
      </c>
      <c r="T3" s="45" t="s">
        <v>16</v>
      </c>
      <c r="U3" s="45"/>
      <c r="V3" s="6" t="s">
        <v>17</v>
      </c>
      <c r="W3" s="6"/>
      <c r="Z3" s="40" t="s">
        <v>18</v>
      </c>
      <c r="AA3" s="43" t="s">
        <v>59</v>
      </c>
      <c r="AB3" s="40" t="s">
        <v>19</v>
      </c>
      <c r="AC3" s="40" t="s">
        <v>20</v>
      </c>
      <c r="AF3" s="40" t="s">
        <v>19</v>
      </c>
      <c r="AG3" s="40" t="s">
        <v>20</v>
      </c>
      <c r="AJ3" s="40" t="s">
        <v>19</v>
      </c>
      <c r="AK3" s="40" t="s">
        <v>20</v>
      </c>
      <c r="AN3" s="54" t="s">
        <v>62</v>
      </c>
      <c r="AO3" s="43" t="s">
        <v>61</v>
      </c>
      <c r="AP3" s="43" t="s">
        <v>60</v>
      </c>
      <c r="AY3" s="52" t="s">
        <v>56</v>
      </c>
      <c r="AZ3" s="52" t="s">
        <v>57</v>
      </c>
    </row>
    <row r="4" spans="1:52" s="7" customFormat="1" ht="39" customHeight="1">
      <c r="A4" s="42"/>
      <c r="B4" s="49"/>
      <c r="C4" s="50"/>
      <c r="D4" s="50"/>
      <c r="E4" s="50"/>
      <c r="F4" s="50"/>
      <c r="G4" s="51"/>
      <c r="H4" s="39"/>
      <c r="I4" s="39"/>
      <c r="J4" s="39"/>
      <c r="K4" s="42"/>
      <c r="L4" s="39"/>
      <c r="M4" s="40"/>
      <c r="N4" s="39"/>
      <c r="O4" s="40"/>
      <c r="P4" s="40"/>
      <c r="Q4" s="40"/>
      <c r="R4" s="40"/>
      <c r="S4" s="40"/>
      <c r="T4" s="45"/>
      <c r="U4" s="45"/>
      <c r="V4" s="9"/>
      <c r="W4" s="9"/>
      <c r="Z4" s="40"/>
      <c r="AA4" s="44"/>
      <c r="AB4" s="41"/>
      <c r="AC4" s="41"/>
      <c r="AE4" s="10" t="s">
        <v>21</v>
      </c>
      <c r="AF4" s="41"/>
      <c r="AG4" s="41"/>
      <c r="AI4" s="10" t="s">
        <v>21</v>
      </c>
      <c r="AJ4" s="41"/>
      <c r="AK4" s="41"/>
      <c r="AM4" s="10" t="s">
        <v>21</v>
      </c>
      <c r="AN4" s="55"/>
      <c r="AO4" s="44"/>
      <c r="AP4" s="44"/>
      <c r="AY4" s="53"/>
      <c r="AZ4" s="53"/>
    </row>
    <row r="5" spans="1:42" s="7" customFormat="1" ht="30" customHeight="1" hidden="1">
      <c r="A5" s="3">
        <v>1</v>
      </c>
      <c r="B5" s="42">
        <v>2</v>
      </c>
      <c r="C5" s="42"/>
      <c r="D5" s="42"/>
      <c r="E5" s="42"/>
      <c r="F5" s="42"/>
      <c r="G5" s="42"/>
      <c r="H5" s="11">
        <v>3</v>
      </c>
      <c r="I5" s="4">
        <v>4</v>
      </c>
      <c r="J5" s="4">
        <v>5</v>
      </c>
      <c r="K5" s="3">
        <v>6</v>
      </c>
      <c r="L5" s="4">
        <v>7</v>
      </c>
      <c r="M5" s="5">
        <v>8</v>
      </c>
      <c r="N5" s="5">
        <v>8</v>
      </c>
      <c r="O5" s="5">
        <v>9</v>
      </c>
      <c r="P5" s="5"/>
      <c r="Q5" s="5" t="s">
        <v>22</v>
      </c>
      <c r="R5" s="8"/>
      <c r="S5" s="8"/>
      <c r="T5" s="8" t="s">
        <v>23</v>
      </c>
      <c r="U5" s="8" t="s">
        <v>24</v>
      </c>
      <c r="Z5" s="27" t="s">
        <v>55</v>
      </c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4"/>
      <c r="AO5" s="29"/>
      <c r="AP5" s="29"/>
    </row>
    <row r="6" spans="1:52" ht="14.25">
      <c r="A6" s="12" t="s">
        <v>25</v>
      </c>
      <c r="B6" s="13" t="s">
        <v>26</v>
      </c>
      <c r="C6" s="13" t="s">
        <v>27</v>
      </c>
      <c r="D6" s="13" t="s">
        <v>28</v>
      </c>
      <c r="E6" s="14" t="s">
        <v>29</v>
      </c>
      <c r="F6" s="14">
        <v>36</v>
      </c>
      <c r="G6" s="14"/>
      <c r="H6" s="15">
        <v>283.9</v>
      </c>
      <c r="I6" s="16">
        <v>24.2</v>
      </c>
      <c r="J6" s="16">
        <v>334.4</v>
      </c>
      <c r="K6" s="16" t="s">
        <v>30</v>
      </c>
      <c r="L6" s="16">
        <v>0.99</v>
      </c>
      <c r="M6" s="16">
        <v>24.2</v>
      </c>
      <c r="N6" s="16">
        <v>0.36</v>
      </c>
      <c r="O6" s="17">
        <v>170.1</v>
      </c>
      <c r="P6" s="17">
        <f aca="true" t="shared" si="0" ref="P6:P24">O6-M6</f>
        <v>145.9</v>
      </c>
      <c r="Q6" s="18">
        <f>L6*O6/H6</f>
        <v>0.5931630855935189</v>
      </c>
      <c r="R6" s="18">
        <f aca="true" t="shared" si="1" ref="R6:Y6">M6*P6/I6</f>
        <v>145.9</v>
      </c>
      <c r="S6" s="18">
        <f t="shared" si="1"/>
        <v>0.0006385726998016353</v>
      </c>
      <c r="T6" s="18" t="e">
        <f t="shared" si="1"/>
        <v>#VALUE!</v>
      </c>
      <c r="U6" s="18">
        <f t="shared" si="1"/>
        <v>0.09410884535460463</v>
      </c>
      <c r="V6" s="18" t="e">
        <f t="shared" si="1"/>
        <v>#VALUE!</v>
      </c>
      <c r="W6" s="18">
        <f t="shared" si="1"/>
        <v>38.140223714546714</v>
      </c>
      <c r="X6" s="18" t="e">
        <f t="shared" si="1"/>
        <v>#VALUE!</v>
      </c>
      <c r="Y6" s="18" t="e">
        <f t="shared" si="1"/>
        <v>#VALUE!</v>
      </c>
      <c r="Z6" s="28">
        <f>N6*O6/H6</f>
        <v>0.21569566748855232</v>
      </c>
      <c r="AA6" s="30">
        <v>3.74</v>
      </c>
      <c r="AB6" s="30">
        <f>Q6*AA6</f>
        <v>2.218429940119761</v>
      </c>
      <c r="AC6" s="30">
        <f aca="true" t="shared" si="2" ref="AC6:AC36">Z6*AA6</f>
        <v>0.8067017964071858</v>
      </c>
      <c r="AD6" s="30">
        <f>AB6*H6</f>
        <v>629.8122600000002</v>
      </c>
      <c r="AE6" s="30">
        <f>H6*AC6</f>
        <v>229.02264000000002</v>
      </c>
      <c r="AF6" s="30">
        <f aca="true" t="shared" si="3" ref="AF6:AF21">U6*AE6</f>
        <v>21.553056210463293</v>
      </c>
      <c r="AG6" s="30">
        <f aca="true" t="shared" si="4" ref="AG6:AG56">AD6*AE6</f>
        <v>144241.26648956645</v>
      </c>
      <c r="AH6" s="30">
        <f aca="true" t="shared" si="5" ref="AH6:AH21">AF6*L6</f>
        <v>21.33752564835866</v>
      </c>
      <c r="AI6" s="30">
        <f aca="true" t="shared" si="6" ref="AI6:AI21">L6*AG6</f>
        <v>142798.85382467078</v>
      </c>
      <c r="AJ6" s="30" t="e">
        <f aca="true" t="shared" si="7" ref="AJ6:AJ21">Y6*AI6</f>
        <v>#VALUE!</v>
      </c>
      <c r="AK6" s="30">
        <f aca="true" t="shared" si="8" ref="AK6:AK56">AH6*AI6</f>
        <v>3046974.206040132</v>
      </c>
      <c r="AL6" s="30" t="e">
        <f aca="true" t="shared" si="9" ref="AL6:AL21">AJ6*P6</f>
        <v>#VALUE!</v>
      </c>
      <c r="AM6" s="30">
        <f aca="true" t="shared" si="10" ref="AM6:AM56">P6*AK6</f>
        <v>444553536.66125524</v>
      </c>
      <c r="AN6" s="35">
        <f>Q6*AA6</f>
        <v>2.218429940119761</v>
      </c>
      <c r="AO6" s="31">
        <v>3.86</v>
      </c>
      <c r="AP6" s="32">
        <f>Q6*AO6</f>
        <v>2.289609510390983</v>
      </c>
      <c r="AZ6" s="1">
        <f>Z6*AY6</f>
        <v>0</v>
      </c>
    </row>
    <row r="7" spans="1:52" ht="14.25">
      <c r="A7" s="12" t="s">
        <v>25</v>
      </c>
      <c r="B7" s="19" t="s">
        <v>26</v>
      </c>
      <c r="C7" s="19" t="s">
        <v>27</v>
      </c>
      <c r="D7" s="19" t="s">
        <v>28</v>
      </c>
      <c r="E7" s="20" t="s">
        <v>31</v>
      </c>
      <c r="F7" s="20">
        <v>15</v>
      </c>
      <c r="G7" s="20"/>
      <c r="H7" s="21">
        <v>130.8</v>
      </c>
      <c r="I7" s="16">
        <v>0</v>
      </c>
      <c r="J7" s="16">
        <v>301</v>
      </c>
      <c r="K7" s="16" t="s">
        <v>30</v>
      </c>
      <c r="L7" s="16">
        <v>0.99</v>
      </c>
      <c r="M7" s="16">
        <v>0</v>
      </c>
      <c r="N7" s="16">
        <v>0.36</v>
      </c>
      <c r="O7" s="17">
        <v>0</v>
      </c>
      <c r="P7" s="17">
        <f t="shared" si="0"/>
        <v>0</v>
      </c>
      <c r="Q7" s="18">
        <f aca="true" t="shared" si="11" ref="Q7:Q37">L7*O7/H7</f>
        <v>0</v>
      </c>
      <c r="R7" s="17">
        <f aca="true" t="shared" si="12" ref="R7:R16">L7*M7</f>
        <v>0</v>
      </c>
      <c r="S7" s="17">
        <f aca="true" t="shared" si="13" ref="S7:S37">O7*L7</f>
        <v>0</v>
      </c>
      <c r="T7" s="22">
        <f aca="true" t="shared" si="14" ref="T7:T48">U7/13</f>
        <v>0</v>
      </c>
      <c r="U7" s="16">
        <v>0</v>
      </c>
      <c r="V7" s="23">
        <f aca="true" t="shared" si="15" ref="V7:V37">SUM(T7-S7)</f>
        <v>0</v>
      </c>
      <c r="W7" s="23">
        <f aca="true" t="shared" si="16" ref="W7:W48">T7-R7</f>
        <v>0</v>
      </c>
      <c r="X7" s="24">
        <f aca="true" t="shared" si="17" ref="X7:X37">L7*J7/H7</f>
        <v>2.2782110091743117</v>
      </c>
      <c r="Y7" s="24">
        <f aca="true" t="shared" si="18" ref="Y7:Y37">T7/J7</f>
        <v>0</v>
      </c>
      <c r="Z7" s="28">
        <f aca="true" t="shared" si="19" ref="Z7:Z36">N7*O7/H7</f>
        <v>0</v>
      </c>
      <c r="AA7" s="30">
        <v>3.74</v>
      </c>
      <c r="AB7" s="30">
        <f aca="true" t="shared" si="20" ref="AB7:AB36">Q7*AA7</f>
        <v>0</v>
      </c>
      <c r="AC7" s="30">
        <f t="shared" si="2"/>
        <v>0</v>
      </c>
      <c r="AD7" s="30">
        <f aca="true" t="shared" si="21" ref="AD7:AD36">AB7*H7</f>
        <v>0</v>
      </c>
      <c r="AE7" s="30">
        <f aca="true" t="shared" si="22" ref="AE7:AE36">H7*AC7</f>
        <v>0</v>
      </c>
      <c r="AF7" s="30">
        <f t="shared" si="3"/>
        <v>0</v>
      </c>
      <c r="AG7" s="30">
        <f t="shared" si="4"/>
        <v>0</v>
      </c>
      <c r="AH7" s="30">
        <f t="shared" si="5"/>
        <v>0</v>
      </c>
      <c r="AI7" s="30">
        <f t="shared" si="6"/>
        <v>0</v>
      </c>
      <c r="AJ7" s="30">
        <f t="shared" si="7"/>
        <v>0</v>
      </c>
      <c r="AK7" s="30">
        <f t="shared" si="8"/>
        <v>0</v>
      </c>
      <c r="AL7" s="30">
        <f t="shared" si="9"/>
        <v>0</v>
      </c>
      <c r="AM7" s="30">
        <f t="shared" si="10"/>
        <v>0</v>
      </c>
      <c r="AN7" s="35">
        <f aca="true" t="shared" si="23" ref="AN7:AN55">Q7*AA7</f>
        <v>0</v>
      </c>
      <c r="AO7" s="31">
        <v>3.86</v>
      </c>
      <c r="AP7" s="32">
        <f aca="true" t="shared" si="24" ref="AP7:AP56">Q7*AO7</f>
        <v>0</v>
      </c>
      <c r="AZ7" s="1">
        <f aca="true" t="shared" si="25" ref="AZ7:AZ55">Z7*AY7</f>
        <v>0</v>
      </c>
    </row>
    <row r="8" spans="1:52" ht="14.25">
      <c r="A8" s="12" t="s">
        <v>25</v>
      </c>
      <c r="B8" s="19" t="s">
        <v>26</v>
      </c>
      <c r="C8" s="19" t="s">
        <v>27</v>
      </c>
      <c r="D8" s="19" t="s">
        <v>28</v>
      </c>
      <c r="E8" s="20" t="s">
        <v>31</v>
      </c>
      <c r="F8" s="20">
        <v>9</v>
      </c>
      <c r="G8" s="20"/>
      <c r="H8" s="21">
        <v>275.1</v>
      </c>
      <c r="I8" s="16">
        <v>0</v>
      </c>
      <c r="J8" s="16">
        <v>256.4</v>
      </c>
      <c r="K8" s="16" t="s">
        <v>30</v>
      </c>
      <c r="L8" s="16">
        <v>0.99</v>
      </c>
      <c r="M8" s="16">
        <v>0</v>
      </c>
      <c r="N8" s="16">
        <v>0.36</v>
      </c>
      <c r="O8" s="17">
        <v>67.6</v>
      </c>
      <c r="P8" s="17">
        <f t="shared" si="0"/>
        <v>67.6</v>
      </c>
      <c r="Q8" s="18">
        <f t="shared" si="11"/>
        <v>0.2432715376226826</v>
      </c>
      <c r="R8" s="17">
        <f t="shared" si="12"/>
        <v>0</v>
      </c>
      <c r="S8" s="17">
        <f t="shared" si="13"/>
        <v>66.92399999999999</v>
      </c>
      <c r="T8" s="22">
        <f t="shared" si="14"/>
        <v>139.53846153846155</v>
      </c>
      <c r="U8" s="16">
        <v>1814</v>
      </c>
      <c r="V8" s="23">
        <f t="shared" si="15"/>
        <v>72.61446153846155</v>
      </c>
      <c r="W8" s="23">
        <f t="shared" si="16"/>
        <v>139.53846153846155</v>
      </c>
      <c r="X8" s="24">
        <f t="shared" si="17"/>
        <v>0.9227044711014175</v>
      </c>
      <c r="Y8" s="24">
        <f t="shared" si="18"/>
        <v>0.5442217688707549</v>
      </c>
      <c r="Z8" s="28">
        <f t="shared" si="19"/>
        <v>0.08846237731733914</v>
      </c>
      <c r="AA8" s="30">
        <v>3.74</v>
      </c>
      <c r="AB8" s="30">
        <f t="shared" si="20"/>
        <v>0.909835550708833</v>
      </c>
      <c r="AC8" s="30">
        <f t="shared" si="2"/>
        <v>0.3308492911668484</v>
      </c>
      <c r="AD8" s="30">
        <f t="shared" si="21"/>
        <v>250.29576</v>
      </c>
      <c r="AE8" s="30">
        <f t="shared" si="22"/>
        <v>91.01664000000001</v>
      </c>
      <c r="AF8" s="30">
        <f t="shared" si="3"/>
        <v>165104.18496</v>
      </c>
      <c r="AG8" s="30">
        <f t="shared" si="4"/>
        <v>22781.0790814464</v>
      </c>
      <c r="AH8" s="30">
        <f t="shared" si="5"/>
        <v>163453.1431104</v>
      </c>
      <c r="AI8" s="30">
        <f t="shared" si="6"/>
        <v>22553.26829063194</v>
      </c>
      <c r="AJ8" s="30">
        <f t="shared" si="7"/>
        <v>12273.97956294442</v>
      </c>
      <c r="AK8" s="30">
        <f t="shared" si="8"/>
        <v>3686402589.5159087</v>
      </c>
      <c r="AL8" s="30">
        <f t="shared" si="9"/>
        <v>829721.0184550427</v>
      </c>
      <c r="AM8" s="30">
        <f t="shared" si="10"/>
        <v>249200815051.27542</v>
      </c>
      <c r="AN8" s="35">
        <f t="shared" si="23"/>
        <v>0.909835550708833</v>
      </c>
      <c r="AO8" s="31">
        <v>3.86</v>
      </c>
      <c r="AP8" s="32">
        <f t="shared" si="24"/>
        <v>0.9390281352235549</v>
      </c>
      <c r="AZ8" s="1">
        <f t="shared" si="25"/>
        <v>0</v>
      </c>
    </row>
    <row r="9" spans="1:52" ht="14.25">
      <c r="A9" s="12" t="s">
        <v>25</v>
      </c>
      <c r="B9" s="19" t="s">
        <v>26</v>
      </c>
      <c r="C9" s="19" t="s">
        <v>27</v>
      </c>
      <c r="D9" s="19" t="s">
        <v>28</v>
      </c>
      <c r="E9" s="20" t="s">
        <v>32</v>
      </c>
      <c r="F9" s="20">
        <v>4</v>
      </c>
      <c r="G9" s="20"/>
      <c r="H9" s="21">
        <v>945.6</v>
      </c>
      <c r="I9" s="16">
        <v>149.2</v>
      </c>
      <c r="J9" s="16">
        <v>674.5</v>
      </c>
      <c r="K9" s="16" t="s">
        <v>30</v>
      </c>
      <c r="L9" s="16">
        <v>0.99</v>
      </c>
      <c r="M9" s="16">
        <v>149.2</v>
      </c>
      <c r="N9" s="16">
        <v>0.36</v>
      </c>
      <c r="O9" s="17">
        <v>674.5</v>
      </c>
      <c r="P9" s="17">
        <f t="shared" si="0"/>
        <v>525.3</v>
      </c>
      <c r="Q9" s="18">
        <f t="shared" si="11"/>
        <v>0.7061706852791878</v>
      </c>
      <c r="R9" s="17">
        <f t="shared" si="12"/>
        <v>147.708</v>
      </c>
      <c r="S9" s="17">
        <f t="shared" si="13"/>
        <v>667.755</v>
      </c>
      <c r="T9" s="22">
        <f t="shared" si="14"/>
        <v>324.15384615384613</v>
      </c>
      <c r="U9" s="16">
        <v>4214</v>
      </c>
      <c r="V9" s="23">
        <f t="shared" si="15"/>
        <v>-343.60115384615386</v>
      </c>
      <c r="W9" s="23">
        <f t="shared" si="16"/>
        <v>176.44584615384613</v>
      </c>
      <c r="X9" s="24">
        <f t="shared" si="17"/>
        <v>0.7061706852791878</v>
      </c>
      <c r="Y9" s="24">
        <f t="shared" si="18"/>
        <v>0.48058390830814846</v>
      </c>
      <c r="Z9" s="28">
        <f t="shared" si="19"/>
        <v>0.2567893401015228</v>
      </c>
      <c r="AA9" s="30">
        <v>3.74</v>
      </c>
      <c r="AB9" s="30">
        <f t="shared" si="20"/>
        <v>2.6410783629441625</v>
      </c>
      <c r="AC9" s="30">
        <f t="shared" si="2"/>
        <v>0.9603921319796954</v>
      </c>
      <c r="AD9" s="30">
        <f t="shared" si="21"/>
        <v>2497.4037000000003</v>
      </c>
      <c r="AE9" s="30">
        <f t="shared" si="22"/>
        <v>908.1468</v>
      </c>
      <c r="AF9" s="30">
        <f t="shared" si="3"/>
        <v>3826930.6152</v>
      </c>
      <c r="AG9" s="30">
        <f t="shared" si="4"/>
        <v>2268009.17846316</v>
      </c>
      <c r="AH9" s="30">
        <f t="shared" si="5"/>
        <v>3788661.309048</v>
      </c>
      <c r="AI9" s="30">
        <f t="shared" si="6"/>
        <v>2245329.086678528</v>
      </c>
      <c r="AJ9" s="30">
        <f t="shared" si="7"/>
        <v>1079069.0279139325</v>
      </c>
      <c r="AK9" s="30">
        <f t="shared" si="8"/>
        <v>8506791436779.022</v>
      </c>
      <c r="AL9" s="30">
        <f t="shared" si="9"/>
        <v>566834960.3631886</v>
      </c>
      <c r="AM9" s="30">
        <f t="shared" si="10"/>
        <v>4468617541740020</v>
      </c>
      <c r="AN9" s="35">
        <f t="shared" si="23"/>
        <v>2.6410783629441625</v>
      </c>
      <c r="AO9" s="31">
        <v>3.86</v>
      </c>
      <c r="AP9" s="32">
        <f t="shared" si="24"/>
        <v>2.725818845177665</v>
      </c>
      <c r="AZ9" s="1">
        <f t="shared" si="25"/>
        <v>0</v>
      </c>
    </row>
    <row r="10" spans="1:52" ht="14.25">
      <c r="A10" s="12" t="s">
        <v>25</v>
      </c>
      <c r="B10" s="19" t="s">
        <v>26</v>
      </c>
      <c r="C10" s="19" t="s">
        <v>27</v>
      </c>
      <c r="D10" s="19" t="s">
        <v>28</v>
      </c>
      <c r="E10" s="20" t="s">
        <v>32</v>
      </c>
      <c r="F10" s="20">
        <v>6</v>
      </c>
      <c r="G10" s="20"/>
      <c r="H10" s="25">
        <v>937</v>
      </c>
      <c r="I10" s="16">
        <v>164.1</v>
      </c>
      <c r="J10" s="16">
        <v>721.1</v>
      </c>
      <c r="K10" s="16" t="s">
        <v>30</v>
      </c>
      <c r="L10" s="16">
        <v>0.99</v>
      </c>
      <c r="M10" s="16">
        <v>164.1</v>
      </c>
      <c r="N10" s="16">
        <v>0.36</v>
      </c>
      <c r="O10" s="17">
        <v>721.1</v>
      </c>
      <c r="P10" s="17">
        <f t="shared" si="0"/>
        <v>557</v>
      </c>
      <c r="Q10" s="18">
        <f t="shared" si="11"/>
        <v>0.7618879402347919</v>
      </c>
      <c r="R10" s="17">
        <f t="shared" si="12"/>
        <v>162.459</v>
      </c>
      <c r="S10" s="17">
        <f t="shared" si="13"/>
        <v>713.889</v>
      </c>
      <c r="T10" s="22">
        <f t="shared" si="14"/>
        <v>156.3846153846154</v>
      </c>
      <c r="U10" s="16">
        <v>2033</v>
      </c>
      <c r="V10" s="23">
        <f t="shared" si="15"/>
        <v>-557.5043846153847</v>
      </c>
      <c r="W10" s="23">
        <f t="shared" si="16"/>
        <v>-6.074384615384616</v>
      </c>
      <c r="X10" s="24">
        <f t="shared" si="17"/>
        <v>0.7618879402347919</v>
      </c>
      <c r="Y10" s="24">
        <f t="shared" si="18"/>
        <v>0.2168695262579606</v>
      </c>
      <c r="Z10" s="28">
        <f t="shared" si="19"/>
        <v>0.27705016008537886</v>
      </c>
      <c r="AA10" s="30">
        <v>3.74</v>
      </c>
      <c r="AB10" s="30">
        <f t="shared" si="20"/>
        <v>2.849460896478122</v>
      </c>
      <c r="AC10" s="30">
        <f t="shared" si="2"/>
        <v>1.036167598719317</v>
      </c>
      <c r="AD10" s="30">
        <f t="shared" si="21"/>
        <v>2669.9448600000005</v>
      </c>
      <c r="AE10" s="30">
        <f t="shared" si="22"/>
        <v>970.8890400000001</v>
      </c>
      <c r="AF10" s="30">
        <f t="shared" si="3"/>
        <v>1973817.4183200002</v>
      </c>
      <c r="AG10" s="30">
        <f t="shared" si="4"/>
        <v>2592220.201978335</v>
      </c>
      <c r="AH10" s="30">
        <f t="shared" si="5"/>
        <v>1954079.2441368</v>
      </c>
      <c r="AI10" s="30">
        <f t="shared" si="6"/>
        <v>2566297.999958552</v>
      </c>
      <c r="AJ10" s="30">
        <f t="shared" si="7"/>
        <v>556551.831487763</v>
      </c>
      <c r="AK10" s="30">
        <f t="shared" si="8"/>
        <v>5014749655988.789</v>
      </c>
      <c r="AL10" s="30">
        <f t="shared" si="9"/>
        <v>309999370.138684</v>
      </c>
      <c r="AM10" s="30">
        <f t="shared" si="10"/>
        <v>2793215558385755.5</v>
      </c>
      <c r="AN10" s="35">
        <f t="shared" si="23"/>
        <v>2.849460896478122</v>
      </c>
      <c r="AO10" s="31">
        <v>3.86</v>
      </c>
      <c r="AP10" s="32">
        <f t="shared" si="24"/>
        <v>2.9408874493062966</v>
      </c>
      <c r="AZ10" s="1">
        <f t="shared" si="25"/>
        <v>0</v>
      </c>
    </row>
    <row r="11" spans="1:52" ht="14.25">
      <c r="A11" s="12" t="s">
        <v>25</v>
      </c>
      <c r="B11" s="19" t="s">
        <v>26</v>
      </c>
      <c r="C11" s="19" t="s">
        <v>27</v>
      </c>
      <c r="D11" s="19" t="s">
        <v>28</v>
      </c>
      <c r="E11" s="20" t="s">
        <v>33</v>
      </c>
      <c r="F11" s="20">
        <v>24</v>
      </c>
      <c r="G11" s="20"/>
      <c r="H11" s="21">
        <v>1275.6</v>
      </c>
      <c r="I11" s="16">
        <v>98.1</v>
      </c>
      <c r="J11" s="16">
        <v>783</v>
      </c>
      <c r="K11" s="16" t="s">
        <v>30</v>
      </c>
      <c r="L11" s="16">
        <v>0.99</v>
      </c>
      <c r="M11" s="16">
        <v>98.1</v>
      </c>
      <c r="N11" s="16">
        <v>0.36</v>
      </c>
      <c r="O11" s="17">
        <v>390.8</v>
      </c>
      <c r="P11" s="17">
        <f t="shared" si="0"/>
        <v>292.70000000000005</v>
      </c>
      <c r="Q11" s="18">
        <f t="shared" si="11"/>
        <v>0.3033019755409219</v>
      </c>
      <c r="R11" s="17">
        <f t="shared" si="12"/>
        <v>97.119</v>
      </c>
      <c r="S11" s="17">
        <f t="shared" si="13"/>
        <v>386.892</v>
      </c>
      <c r="T11" s="22">
        <f t="shared" si="14"/>
        <v>147.46153846153845</v>
      </c>
      <c r="U11" s="16">
        <v>1917</v>
      </c>
      <c r="V11" s="23">
        <f t="shared" si="15"/>
        <v>-239.43046153846154</v>
      </c>
      <c r="W11" s="23">
        <f t="shared" si="16"/>
        <v>50.34253846153845</v>
      </c>
      <c r="X11" s="24">
        <f t="shared" si="17"/>
        <v>0.6076904985888993</v>
      </c>
      <c r="Y11" s="24">
        <f t="shared" si="18"/>
        <v>0.1883289124668435</v>
      </c>
      <c r="Z11" s="28">
        <f t="shared" si="19"/>
        <v>0.11029162746942615</v>
      </c>
      <c r="AA11" s="30">
        <v>3.74</v>
      </c>
      <c r="AB11" s="30">
        <f t="shared" si="20"/>
        <v>1.134349388523048</v>
      </c>
      <c r="AC11" s="30">
        <f t="shared" si="2"/>
        <v>0.41249068673565387</v>
      </c>
      <c r="AD11" s="30">
        <f t="shared" si="21"/>
        <v>1446.97608</v>
      </c>
      <c r="AE11" s="30">
        <f t="shared" si="22"/>
        <v>526.17312</v>
      </c>
      <c r="AF11" s="30">
        <f t="shared" si="3"/>
        <v>1008673.8710400001</v>
      </c>
      <c r="AG11" s="30">
        <f t="shared" si="4"/>
        <v>761359.9185789697</v>
      </c>
      <c r="AH11" s="30">
        <f t="shared" si="5"/>
        <v>998587.1323296</v>
      </c>
      <c r="AI11" s="30">
        <f t="shared" si="6"/>
        <v>753746.31939318</v>
      </c>
      <c r="AJ11" s="30">
        <f t="shared" si="7"/>
        <v>141952.22460720365</v>
      </c>
      <c r="AK11" s="30">
        <f t="shared" si="8"/>
        <v>752681375586.8264</v>
      </c>
      <c r="AL11" s="30">
        <f t="shared" si="9"/>
        <v>41549416.14252851</v>
      </c>
      <c r="AM11" s="30">
        <f t="shared" si="10"/>
        <v>220309838634264.12</v>
      </c>
      <c r="AN11" s="35">
        <f t="shared" si="23"/>
        <v>1.134349388523048</v>
      </c>
      <c r="AO11" s="31">
        <v>3.86</v>
      </c>
      <c r="AP11" s="32">
        <f t="shared" si="24"/>
        <v>1.1707456255879585</v>
      </c>
      <c r="AZ11" s="1">
        <f t="shared" si="25"/>
        <v>0</v>
      </c>
    </row>
    <row r="12" spans="1:52" ht="14.25">
      <c r="A12" s="12" t="s">
        <v>25</v>
      </c>
      <c r="B12" s="19" t="s">
        <v>26</v>
      </c>
      <c r="C12" s="19" t="s">
        <v>27</v>
      </c>
      <c r="D12" s="19" t="s">
        <v>34</v>
      </c>
      <c r="E12" s="20" t="s">
        <v>35</v>
      </c>
      <c r="F12" s="20">
        <v>3</v>
      </c>
      <c r="G12" s="20"/>
      <c r="H12" s="21">
        <v>635.2</v>
      </c>
      <c r="I12" s="16">
        <v>54.4</v>
      </c>
      <c r="J12" s="16">
        <v>573.7</v>
      </c>
      <c r="K12" s="16" t="s">
        <v>30</v>
      </c>
      <c r="L12" s="16">
        <v>0.99</v>
      </c>
      <c r="M12" s="16">
        <v>54.4</v>
      </c>
      <c r="N12" s="16">
        <v>0.36</v>
      </c>
      <c r="O12" s="17">
        <v>298.2</v>
      </c>
      <c r="P12" s="17">
        <f t="shared" si="0"/>
        <v>243.79999999999998</v>
      </c>
      <c r="Q12" s="18">
        <f t="shared" si="11"/>
        <v>0.46476385390428204</v>
      </c>
      <c r="R12" s="17">
        <f t="shared" si="12"/>
        <v>53.856</v>
      </c>
      <c r="S12" s="17">
        <f t="shared" si="13"/>
        <v>295.21799999999996</v>
      </c>
      <c r="T12" s="22">
        <f t="shared" si="14"/>
        <v>-187.30769230769232</v>
      </c>
      <c r="U12" s="26">
        <v>-2435</v>
      </c>
      <c r="V12" s="23">
        <f t="shared" si="15"/>
        <v>-482.5256923076923</v>
      </c>
      <c r="W12" s="23">
        <f t="shared" si="16"/>
        <v>-241.16369230769232</v>
      </c>
      <c r="X12" s="24">
        <f t="shared" si="17"/>
        <v>0.8941482997481109</v>
      </c>
      <c r="Y12" s="24">
        <f t="shared" si="18"/>
        <v>-0.32649066116034914</v>
      </c>
      <c r="Z12" s="28">
        <f t="shared" si="19"/>
        <v>0.16900503778337528</v>
      </c>
      <c r="AA12" s="30">
        <v>3.74</v>
      </c>
      <c r="AB12" s="30">
        <f t="shared" si="20"/>
        <v>1.7382168136020149</v>
      </c>
      <c r="AC12" s="30">
        <f t="shared" si="2"/>
        <v>0.6320788413098236</v>
      </c>
      <c r="AD12" s="30">
        <f t="shared" si="21"/>
        <v>1104.1153199999999</v>
      </c>
      <c r="AE12" s="30">
        <f t="shared" si="22"/>
        <v>401.49647999999996</v>
      </c>
      <c r="AF12" s="30">
        <f t="shared" si="3"/>
        <v>-977643.9287999999</v>
      </c>
      <c r="AG12" s="30">
        <f t="shared" si="4"/>
        <v>443298.4144940735</v>
      </c>
      <c r="AH12" s="30">
        <f t="shared" si="5"/>
        <v>-967867.4895119999</v>
      </c>
      <c r="AI12" s="30">
        <f t="shared" si="6"/>
        <v>438865.43034913274</v>
      </c>
      <c r="AJ12" s="30">
        <f t="shared" si="7"/>
        <v>-143285.46451510952</v>
      </c>
      <c r="AK12" s="30">
        <f t="shared" si="8"/>
        <v>-424763582305.6185</v>
      </c>
      <c r="AL12" s="30">
        <f t="shared" si="9"/>
        <v>-34932996.2487837</v>
      </c>
      <c r="AM12" s="30">
        <f t="shared" si="10"/>
        <v>-103557361366109.8</v>
      </c>
      <c r="AN12" s="35">
        <f t="shared" si="23"/>
        <v>1.7382168136020149</v>
      </c>
      <c r="AO12" s="31">
        <v>3.86</v>
      </c>
      <c r="AP12" s="32">
        <f t="shared" si="24"/>
        <v>1.7939884760705287</v>
      </c>
      <c r="AZ12" s="1">
        <f t="shared" si="25"/>
        <v>0</v>
      </c>
    </row>
    <row r="13" spans="1:52" ht="14.25">
      <c r="A13" s="12" t="s">
        <v>25</v>
      </c>
      <c r="B13" s="19" t="s">
        <v>26</v>
      </c>
      <c r="C13" s="19" t="s">
        <v>27</v>
      </c>
      <c r="D13" s="19" t="s">
        <v>28</v>
      </c>
      <c r="E13" s="56" t="s">
        <v>36</v>
      </c>
      <c r="F13" s="56">
        <v>159</v>
      </c>
      <c r="G13" s="56"/>
      <c r="H13" s="57">
        <v>1478.9</v>
      </c>
      <c r="I13" s="58">
        <v>122.4</v>
      </c>
      <c r="J13" s="58">
        <v>1037.3</v>
      </c>
      <c r="K13" s="58" t="s">
        <v>30</v>
      </c>
      <c r="L13" s="58">
        <v>0.99</v>
      </c>
      <c r="M13" s="58">
        <v>122.4</v>
      </c>
      <c r="N13" s="59">
        <v>0.36</v>
      </c>
      <c r="O13" s="58">
        <v>122.4</v>
      </c>
      <c r="P13" s="58">
        <f t="shared" si="0"/>
        <v>0</v>
      </c>
      <c r="Q13" s="60">
        <f t="shared" si="11"/>
        <v>0.0819365744810332</v>
      </c>
      <c r="R13" s="58">
        <f t="shared" si="12"/>
        <v>121.176</v>
      </c>
      <c r="S13" s="58">
        <f t="shared" si="13"/>
        <v>121.176</v>
      </c>
      <c r="T13" s="61">
        <f t="shared" si="14"/>
        <v>302.46153846153845</v>
      </c>
      <c r="U13" s="58">
        <v>3932</v>
      </c>
      <c r="V13" s="62">
        <f t="shared" si="15"/>
        <v>181.28553846153847</v>
      </c>
      <c r="W13" s="62">
        <f t="shared" si="16"/>
        <v>181.28553846153847</v>
      </c>
      <c r="X13" s="63">
        <f t="shared" si="17"/>
        <v>0.6943856920684292</v>
      </c>
      <c r="Y13" s="63">
        <f t="shared" si="18"/>
        <v>0.29158540293216856</v>
      </c>
      <c r="Z13" s="64">
        <f t="shared" si="19"/>
        <v>0.02979511799310298</v>
      </c>
      <c r="AA13" s="65">
        <v>3.74</v>
      </c>
      <c r="AB13" s="66">
        <f t="shared" si="20"/>
        <v>0.30644278855906415</v>
      </c>
      <c r="AC13" s="65">
        <f t="shared" si="2"/>
        <v>0.11143374129420516</v>
      </c>
      <c r="AD13" s="66">
        <f t="shared" si="21"/>
        <v>453.19824</v>
      </c>
      <c r="AE13" s="65">
        <f t="shared" si="22"/>
        <v>164.79936000000004</v>
      </c>
      <c r="AF13" s="66">
        <f t="shared" si="3"/>
        <v>647991.0835200001</v>
      </c>
      <c r="AG13" s="65">
        <f t="shared" si="4"/>
        <v>74686.77990512642</v>
      </c>
      <c r="AH13" s="66">
        <f t="shared" si="5"/>
        <v>641511.1726848001</v>
      </c>
      <c r="AI13" s="65">
        <f t="shared" si="6"/>
        <v>73939.91210607515</v>
      </c>
      <c r="AJ13" s="66">
        <f t="shared" si="7"/>
        <v>21559.79906421905</v>
      </c>
      <c r="AK13" s="65">
        <f t="shared" si="8"/>
        <v>47433279723.37932</v>
      </c>
      <c r="AL13" s="66">
        <f t="shared" si="9"/>
        <v>0</v>
      </c>
      <c r="AM13" s="65">
        <f t="shared" si="10"/>
        <v>0</v>
      </c>
      <c r="AN13" s="67">
        <f t="shared" si="23"/>
        <v>0.30644278855906415</v>
      </c>
      <c r="AO13" s="31">
        <v>3.86</v>
      </c>
      <c r="AP13" s="32">
        <f t="shared" si="24"/>
        <v>0.31627517749678813</v>
      </c>
      <c r="AZ13" s="1">
        <f t="shared" si="25"/>
        <v>0</v>
      </c>
    </row>
    <row r="14" spans="1:52" ht="14.25">
      <c r="A14" s="12" t="s">
        <v>25</v>
      </c>
      <c r="B14" s="19" t="s">
        <v>26</v>
      </c>
      <c r="C14" s="19" t="s">
        <v>27</v>
      </c>
      <c r="D14" s="19" t="s">
        <v>28</v>
      </c>
      <c r="E14" s="68" t="s">
        <v>37</v>
      </c>
      <c r="F14" s="68">
        <v>24</v>
      </c>
      <c r="G14" s="68"/>
      <c r="H14" s="69">
        <v>3463</v>
      </c>
      <c r="I14" s="59">
        <v>240</v>
      </c>
      <c r="J14" s="59">
        <v>1805.8</v>
      </c>
      <c r="K14" s="59" t="s">
        <v>30</v>
      </c>
      <c r="L14" s="59">
        <v>0.99</v>
      </c>
      <c r="M14" s="59">
        <v>803.03</v>
      </c>
      <c r="N14" s="59">
        <v>0.36</v>
      </c>
      <c r="O14" s="59">
        <v>975.2</v>
      </c>
      <c r="P14" s="59">
        <f t="shared" si="0"/>
        <v>172.17000000000007</v>
      </c>
      <c r="Q14" s="70">
        <f t="shared" si="11"/>
        <v>0.27878948888247185</v>
      </c>
      <c r="R14" s="59">
        <f t="shared" si="12"/>
        <v>794.9997</v>
      </c>
      <c r="S14" s="59">
        <f t="shared" si="13"/>
        <v>965.4480000000001</v>
      </c>
      <c r="T14" s="71">
        <f t="shared" si="14"/>
        <v>795</v>
      </c>
      <c r="U14" s="59">
        <v>10335</v>
      </c>
      <c r="V14" s="72">
        <f t="shared" si="15"/>
        <v>-170.4480000000001</v>
      </c>
      <c r="W14" s="72">
        <f t="shared" si="16"/>
        <v>0.0003000000000383807</v>
      </c>
      <c r="X14" s="73">
        <f t="shared" si="17"/>
        <v>0.5162408316488594</v>
      </c>
      <c r="Y14" s="73">
        <f t="shared" si="18"/>
        <v>0.44024808948942296</v>
      </c>
      <c r="Z14" s="64">
        <f t="shared" si="19"/>
        <v>0.10137799595726249</v>
      </c>
      <c r="AA14" s="65">
        <v>3.74</v>
      </c>
      <c r="AB14" s="74">
        <f t="shared" si="20"/>
        <v>1.0426726884204447</v>
      </c>
      <c r="AC14" s="65">
        <f t="shared" si="2"/>
        <v>0.37915370488016176</v>
      </c>
      <c r="AD14" s="65">
        <f t="shared" si="21"/>
        <v>3610.77552</v>
      </c>
      <c r="AE14" s="65">
        <f t="shared" si="22"/>
        <v>1313.0092800000002</v>
      </c>
      <c r="AF14" s="74">
        <f t="shared" si="3"/>
        <v>13569950.908800002</v>
      </c>
      <c r="AG14" s="65">
        <f t="shared" si="4"/>
        <v>4740981.765756827</v>
      </c>
      <c r="AH14" s="65">
        <f t="shared" si="5"/>
        <v>13434251.399712002</v>
      </c>
      <c r="AI14" s="65">
        <f t="shared" si="6"/>
        <v>4693571.948099258</v>
      </c>
      <c r="AJ14" s="74">
        <f t="shared" si="7"/>
        <v>2066336.0830318476</v>
      </c>
      <c r="AK14" s="65">
        <f t="shared" si="8"/>
        <v>63054625513401.445</v>
      </c>
      <c r="AL14" s="65">
        <f t="shared" si="9"/>
        <v>355761083.4155933</v>
      </c>
      <c r="AM14" s="65">
        <f t="shared" si="10"/>
        <v>10856114874642332</v>
      </c>
      <c r="AN14" s="67">
        <f t="shared" si="23"/>
        <v>1.0426726884204447</v>
      </c>
      <c r="AO14" s="31">
        <v>3.86</v>
      </c>
      <c r="AP14" s="32">
        <f t="shared" si="24"/>
        <v>1.0761274270863412</v>
      </c>
      <c r="AZ14" s="1">
        <f t="shared" si="25"/>
        <v>0</v>
      </c>
    </row>
    <row r="15" spans="1:52" ht="14.25">
      <c r="A15" s="12" t="s">
        <v>25</v>
      </c>
      <c r="B15" s="19" t="s">
        <v>26</v>
      </c>
      <c r="C15" s="19" t="s">
        <v>27</v>
      </c>
      <c r="D15" s="19" t="s">
        <v>28</v>
      </c>
      <c r="E15" s="68" t="s">
        <v>37</v>
      </c>
      <c r="F15" s="68">
        <v>78</v>
      </c>
      <c r="G15" s="68"/>
      <c r="H15" s="69">
        <v>508.1</v>
      </c>
      <c r="I15" s="59">
        <v>65</v>
      </c>
      <c r="J15" s="59">
        <v>693.1</v>
      </c>
      <c r="K15" s="59" t="s">
        <v>30</v>
      </c>
      <c r="L15" s="59">
        <v>0.99</v>
      </c>
      <c r="M15" s="59">
        <v>65</v>
      </c>
      <c r="N15" s="59">
        <v>0.36</v>
      </c>
      <c r="O15" s="59">
        <v>356.7</v>
      </c>
      <c r="P15" s="59">
        <f t="shared" si="0"/>
        <v>291.7</v>
      </c>
      <c r="Q15" s="70">
        <f t="shared" si="11"/>
        <v>0.6950068884077937</v>
      </c>
      <c r="R15" s="59">
        <f t="shared" si="12"/>
        <v>64.35</v>
      </c>
      <c r="S15" s="59">
        <f t="shared" si="13"/>
        <v>353.133</v>
      </c>
      <c r="T15" s="71">
        <f t="shared" si="14"/>
        <v>83.15384615384616</v>
      </c>
      <c r="U15" s="59">
        <v>1081</v>
      </c>
      <c r="V15" s="72">
        <f t="shared" si="15"/>
        <v>-269.97915384615385</v>
      </c>
      <c r="W15" s="72">
        <f t="shared" si="16"/>
        <v>18.803846153846166</v>
      </c>
      <c r="X15" s="73">
        <f t="shared" si="17"/>
        <v>1.3504605392639244</v>
      </c>
      <c r="Y15" s="73">
        <f t="shared" si="18"/>
        <v>0.11997380775334895</v>
      </c>
      <c r="Z15" s="64">
        <f t="shared" si="19"/>
        <v>0.25272977760283405</v>
      </c>
      <c r="AA15" s="65">
        <v>3.74</v>
      </c>
      <c r="AB15" s="65">
        <f t="shared" si="20"/>
        <v>2.5993257626451487</v>
      </c>
      <c r="AC15" s="65">
        <f t="shared" si="2"/>
        <v>0.9452093682345994</v>
      </c>
      <c r="AD15" s="65">
        <f t="shared" si="21"/>
        <v>1320.7174200000002</v>
      </c>
      <c r="AE15" s="65">
        <f t="shared" si="22"/>
        <v>480.26088</v>
      </c>
      <c r="AF15" s="65">
        <f t="shared" si="3"/>
        <v>519162.01128</v>
      </c>
      <c r="AG15" s="65">
        <f t="shared" si="4"/>
        <v>634288.9103605297</v>
      </c>
      <c r="AH15" s="65">
        <f t="shared" si="5"/>
        <v>513970.3911672</v>
      </c>
      <c r="AI15" s="65">
        <f t="shared" si="6"/>
        <v>627946.0212569244</v>
      </c>
      <c r="AJ15" s="65">
        <f t="shared" si="7"/>
        <v>75337.07523375862</v>
      </c>
      <c r="AK15" s="65">
        <f t="shared" si="8"/>
        <v>322745662177.3083</v>
      </c>
      <c r="AL15" s="65">
        <f t="shared" si="9"/>
        <v>21975824.84568739</v>
      </c>
      <c r="AM15" s="65">
        <f t="shared" si="10"/>
        <v>94144909657120.83</v>
      </c>
      <c r="AN15" s="67">
        <f t="shared" si="23"/>
        <v>2.5993257626451487</v>
      </c>
      <c r="AO15" s="31">
        <v>3.86</v>
      </c>
      <c r="AP15" s="32">
        <f t="shared" si="24"/>
        <v>2.6827265892540835</v>
      </c>
      <c r="AZ15" s="1">
        <f t="shared" si="25"/>
        <v>0</v>
      </c>
    </row>
    <row r="16" spans="1:52" ht="14.25">
      <c r="A16" s="12" t="s">
        <v>25</v>
      </c>
      <c r="B16" s="19" t="s">
        <v>26</v>
      </c>
      <c r="C16" s="19" t="s">
        <v>27</v>
      </c>
      <c r="D16" s="19" t="s">
        <v>28</v>
      </c>
      <c r="E16" s="68" t="s">
        <v>37</v>
      </c>
      <c r="F16" s="68">
        <v>33</v>
      </c>
      <c r="G16" s="68"/>
      <c r="H16" s="75">
        <v>3117.82</v>
      </c>
      <c r="I16" s="59">
        <v>314</v>
      </c>
      <c r="J16" s="59">
        <v>1638.5</v>
      </c>
      <c r="K16" s="59" t="s">
        <v>30</v>
      </c>
      <c r="L16" s="59">
        <v>0.99</v>
      </c>
      <c r="M16" s="59">
        <v>606.76</v>
      </c>
      <c r="N16" s="59">
        <v>0.36</v>
      </c>
      <c r="O16" s="59">
        <v>824.3</v>
      </c>
      <c r="P16" s="59">
        <f t="shared" si="0"/>
        <v>217.53999999999996</v>
      </c>
      <c r="Q16" s="70">
        <f t="shared" si="11"/>
        <v>0.2617396129346787</v>
      </c>
      <c r="R16" s="59">
        <f t="shared" si="12"/>
        <v>600.6924</v>
      </c>
      <c r="S16" s="59">
        <f t="shared" si="13"/>
        <v>816.0569999999999</v>
      </c>
      <c r="T16" s="71">
        <f t="shared" si="14"/>
        <v>600.6923076923077</v>
      </c>
      <c r="U16" s="59">
        <v>7809</v>
      </c>
      <c r="V16" s="72">
        <f t="shared" si="15"/>
        <v>-215.36469230769217</v>
      </c>
      <c r="W16" s="72">
        <f t="shared" si="16"/>
        <v>-9.230769228452118E-05</v>
      </c>
      <c r="X16" s="73">
        <f t="shared" si="17"/>
        <v>0.5202721773546901</v>
      </c>
      <c r="Y16" s="73">
        <f t="shared" si="18"/>
        <v>0.36661111241520156</v>
      </c>
      <c r="Z16" s="64">
        <f t="shared" si="19"/>
        <v>0.09517804106715588</v>
      </c>
      <c r="AA16" s="65">
        <v>3.74</v>
      </c>
      <c r="AB16" s="65">
        <f t="shared" si="20"/>
        <v>0.9789061523756983</v>
      </c>
      <c r="AC16" s="65">
        <f t="shared" si="2"/>
        <v>0.355965873591163</v>
      </c>
      <c r="AD16" s="65">
        <f t="shared" si="21"/>
        <v>3052.05318</v>
      </c>
      <c r="AE16" s="65">
        <f t="shared" si="22"/>
        <v>1109.8375199999998</v>
      </c>
      <c r="AF16" s="65">
        <f t="shared" si="3"/>
        <v>8666721.193679998</v>
      </c>
      <c r="AG16" s="65">
        <f t="shared" si="4"/>
        <v>3387283.132199313</v>
      </c>
      <c r="AH16" s="65">
        <f t="shared" si="5"/>
        <v>8580053.981743198</v>
      </c>
      <c r="AI16" s="65">
        <f t="shared" si="6"/>
        <v>3353410.3008773196</v>
      </c>
      <c r="AJ16" s="65">
        <f t="shared" si="7"/>
        <v>1229397.48078923</v>
      </c>
      <c r="AK16" s="65">
        <f t="shared" si="8"/>
        <v>28772441404461.1</v>
      </c>
      <c r="AL16" s="65">
        <f t="shared" si="9"/>
        <v>267443127.97088903</v>
      </c>
      <c r="AM16" s="65">
        <f t="shared" si="10"/>
        <v>6259156903126467</v>
      </c>
      <c r="AN16" s="67">
        <f t="shared" si="23"/>
        <v>0.9789061523756983</v>
      </c>
      <c r="AO16" s="31">
        <v>3.86</v>
      </c>
      <c r="AP16" s="32">
        <f t="shared" si="24"/>
        <v>1.0103149059278598</v>
      </c>
      <c r="AZ16" s="1">
        <f t="shared" si="25"/>
        <v>0</v>
      </c>
    </row>
    <row r="17" spans="1:52" ht="14.25">
      <c r="A17" s="12" t="s">
        <v>25</v>
      </c>
      <c r="B17" s="19" t="s">
        <v>26</v>
      </c>
      <c r="C17" s="19" t="s">
        <v>27</v>
      </c>
      <c r="D17" s="19" t="s">
        <v>28</v>
      </c>
      <c r="E17" s="68" t="s">
        <v>38</v>
      </c>
      <c r="F17" s="68">
        <v>309</v>
      </c>
      <c r="G17" s="68"/>
      <c r="H17" s="69">
        <v>864.3</v>
      </c>
      <c r="I17" s="59">
        <v>77.7</v>
      </c>
      <c r="J17" s="59">
        <v>634</v>
      </c>
      <c r="K17" s="59" t="s">
        <v>30</v>
      </c>
      <c r="L17" s="59">
        <v>0.99</v>
      </c>
      <c r="M17" s="59">
        <v>77.7</v>
      </c>
      <c r="N17" s="59">
        <v>0.36</v>
      </c>
      <c r="O17" s="59">
        <v>634</v>
      </c>
      <c r="P17" s="59">
        <f t="shared" si="0"/>
        <v>556.3</v>
      </c>
      <c r="Q17" s="70">
        <f t="shared" si="11"/>
        <v>0.7262061784102742</v>
      </c>
      <c r="R17" s="71">
        <f aca="true" t="shared" si="26" ref="R17:R22">M17*L17</f>
        <v>76.923</v>
      </c>
      <c r="S17" s="59">
        <f t="shared" si="13"/>
        <v>627.66</v>
      </c>
      <c r="T17" s="71">
        <f t="shared" si="14"/>
        <v>49.15384615384615</v>
      </c>
      <c r="U17" s="59">
        <v>639</v>
      </c>
      <c r="V17" s="72">
        <f t="shared" si="15"/>
        <v>-578.5061538461538</v>
      </c>
      <c r="W17" s="72">
        <f t="shared" si="16"/>
        <v>-27.76915384615385</v>
      </c>
      <c r="X17" s="73">
        <f t="shared" si="17"/>
        <v>0.7262061784102742</v>
      </c>
      <c r="Y17" s="73">
        <f t="shared" si="18"/>
        <v>0.07752972579471003</v>
      </c>
      <c r="Z17" s="64">
        <f t="shared" si="19"/>
        <v>0.26407497396737245</v>
      </c>
      <c r="AA17" s="65">
        <v>3.74</v>
      </c>
      <c r="AB17" s="65">
        <f t="shared" si="20"/>
        <v>2.7160111072544257</v>
      </c>
      <c r="AC17" s="65">
        <f t="shared" si="2"/>
        <v>0.987640402637973</v>
      </c>
      <c r="AD17" s="65">
        <f t="shared" si="21"/>
        <v>2347.4484</v>
      </c>
      <c r="AE17" s="65">
        <f t="shared" si="22"/>
        <v>853.6176</v>
      </c>
      <c r="AF17" s="65">
        <f t="shared" si="3"/>
        <v>545461.6464</v>
      </c>
      <c r="AG17" s="65">
        <f t="shared" si="4"/>
        <v>2003823.2693318403</v>
      </c>
      <c r="AH17" s="65">
        <f t="shared" si="5"/>
        <v>540007.029936</v>
      </c>
      <c r="AI17" s="65">
        <f t="shared" si="6"/>
        <v>1983785.0366385218</v>
      </c>
      <c r="AJ17" s="65">
        <f t="shared" si="7"/>
        <v>153802.30992623337</v>
      </c>
      <c r="AK17" s="65">
        <f t="shared" si="8"/>
        <v>1071257865666.6471</v>
      </c>
      <c r="AL17" s="65">
        <f t="shared" si="9"/>
        <v>85560225.01196362</v>
      </c>
      <c r="AM17" s="65">
        <f t="shared" si="10"/>
        <v>595940750670355.8</v>
      </c>
      <c r="AN17" s="67">
        <f t="shared" si="23"/>
        <v>2.7160111072544257</v>
      </c>
      <c r="AO17" s="31">
        <v>3.86</v>
      </c>
      <c r="AP17" s="32">
        <f t="shared" si="24"/>
        <v>2.8031558486636583</v>
      </c>
      <c r="AZ17" s="1">
        <f t="shared" si="25"/>
        <v>0</v>
      </c>
    </row>
    <row r="18" spans="1:52" ht="14.25">
      <c r="A18" s="12" t="s">
        <v>25</v>
      </c>
      <c r="B18" s="19" t="s">
        <v>26</v>
      </c>
      <c r="C18" s="19" t="s">
        <v>27</v>
      </c>
      <c r="D18" s="19" t="s">
        <v>28</v>
      </c>
      <c r="E18" s="68" t="s">
        <v>37</v>
      </c>
      <c r="F18" s="68">
        <v>100</v>
      </c>
      <c r="G18" s="68"/>
      <c r="H18" s="75">
        <v>5843.78</v>
      </c>
      <c r="I18" s="59">
        <v>731.7</v>
      </c>
      <c r="J18" s="59">
        <v>3637</v>
      </c>
      <c r="K18" s="59" t="s">
        <v>30</v>
      </c>
      <c r="L18" s="59">
        <v>0.99</v>
      </c>
      <c r="M18" s="59">
        <v>731.7</v>
      </c>
      <c r="N18" s="59">
        <v>0.36</v>
      </c>
      <c r="O18" s="59">
        <v>2144</v>
      </c>
      <c r="P18" s="59">
        <f t="shared" si="0"/>
        <v>1412.3</v>
      </c>
      <c r="Q18" s="70">
        <f t="shared" si="11"/>
        <v>0.36321695888620037</v>
      </c>
      <c r="R18" s="71">
        <f t="shared" si="26"/>
        <v>724.383</v>
      </c>
      <c r="S18" s="59">
        <f t="shared" si="13"/>
        <v>2122.56</v>
      </c>
      <c r="T18" s="71">
        <f t="shared" si="14"/>
        <v>-1760.3076923076924</v>
      </c>
      <c r="U18" s="76">
        <v>-22884</v>
      </c>
      <c r="V18" s="72">
        <f t="shared" si="15"/>
        <v>-3882.8676923076923</v>
      </c>
      <c r="W18" s="72">
        <f t="shared" si="16"/>
        <v>-2484.690692307692</v>
      </c>
      <c r="X18" s="73">
        <f t="shared" si="17"/>
        <v>0.6161474251255181</v>
      </c>
      <c r="Y18" s="73">
        <f t="shared" si="18"/>
        <v>-0.4839999153994205</v>
      </c>
      <c r="Z18" s="64">
        <f t="shared" si="19"/>
        <v>0.1320788941404365</v>
      </c>
      <c r="AA18" s="65">
        <v>3.74</v>
      </c>
      <c r="AB18" s="65">
        <f t="shared" si="20"/>
        <v>1.3584314262343895</v>
      </c>
      <c r="AC18" s="65">
        <f t="shared" si="2"/>
        <v>0.4939750640852325</v>
      </c>
      <c r="AD18" s="65">
        <f t="shared" si="21"/>
        <v>7938.374400000001</v>
      </c>
      <c r="AE18" s="65">
        <f t="shared" si="22"/>
        <v>2886.6816</v>
      </c>
      <c r="AF18" s="65">
        <f t="shared" si="3"/>
        <v>-66058821.7344</v>
      </c>
      <c r="AG18" s="65">
        <f t="shared" si="4"/>
        <v>22915559.31439104</v>
      </c>
      <c r="AH18" s="65">
        <f t="shared" si="5"/>
        <v>-65398233.517055996</v>
      </c>
      <c r="AI18" s="65">
        <f t="shared" si="6"/>
        <v>22686403.72124713</v>
      </c>
      <c r="AJ18" s="65">
        <f t="shared" si="7"/>
        <v>-10980217.481800709</v>
      </c>
      <c r="AK18" s="65">
        <f t="shared" si="8"/>
        <v>-1483650728224327.8</v>
      </c>
      <c r="AL18" s="65">
        <f t="shared" si="9"/>
        <v>-15507361149.54714</v>
      </c>
      <c r="AM18" s="65">
        <f t="shared" si="10"/>
        <v>-2.095359923471218E+18</v>
      </c>
      <c r="AN18" s="67">
        <f t="shared" si="23"/>
        <v>1.3584314262343895</v>
      </c>
      <c r="AO18" s="31">
        <v>3.86</v>
      </c>
      <c r="AP18" s="32">
        <f t="shared" si="24"/>
        <v>1.4020174613007335</v>
      </c>
      <c r="AZ18" s="1">
        <f t="shared" si="25"/>
        <v>0</v>
      </c>
    </row>
    <row r="19" spans="1:52" ht="14.25">
      <c r="A19" s="12" t="s">
        <v>25</v>
      </c>
      <c r="B19" s="19" t="s">
        <v>26</v>
      </c>
      <c r="C19" s="19" t="s">
        <v>27</v>
      </c>
      <c r="D19" s="19" t="s">
        <v>28</v>
      </c>
      <c r="E19" s="68" t="s">
        <v>37</v>
      </c>
      <c r="F19" s="68">
        <v>102</v>
      </c>
      <c r="G19" s="68"/>
      <c r="H19" s="69">
        <v>2601.1</v>
      </c>
      <c r="I19" s="59">
        <v>259.6</v>
      </c>
      <c r="J19" s="59">
        <v>1603</v>
      </c>
      <c r="K19" s="59" t="s">
        <v>30</v>
      </c>
      <c r="L19" s="59">
        <v>0.99</v>
      </c>
      <c r="M19" s="59">
        <v>599.38</v>
      </c>
      <c r="N19" s="59">
        <v>0.36</v>
      </c>
      <c r="O19" s="59">
        <v>931</v>
      </c>
      <c r="P19" s="59">
        <f t="shared" si="0"/>
        <v>331.62</v>
      </c>
      <c r="Q19" s="70">
        <f t="shared" si="11"/>
        <v>0.3543462381300219</v>
      </c>
      <c r="R19" s="71">
        <f t="shared" si="26"/>
        <v>593.3862</v>
      </c>
      <c r="S19" s="59">
        <f t="shared" si="13"/>
        <v>921.6899999999999</v>
      </c>
      <c r="T19" s="71">
        <f t="shared" si="14"/>
        <v>593.3846153846154</v>
      </c>
      <c r="U19" s="59">
        <v>7714</v>
      </c>
      <c r="V19" s="72">
        <f t="shared" si="15"/>
        <v>-328.3053846153846</v>
      </c>
      <c r="W19" s="72">
        <f t="shared" si="16"/>
        <v>-0.001584615384672361</v>
      </c>
      <c r="X19" s="73">
        <f t="shared" si="17"/>
        <v>0.6101149513667294</v>
      </c>
      <c r="Y19" s="73">
        <f t="shared" si="18"/>
        <v>0.37017131340275444</v>
      </c>
      <c r="Z19" s="64">
        <f t="shared" si="19"/>
        <v>0.12885317750182615</v>
      </c>
      <c r="AA19" s="65">
        <v>3.74</v>
      </c>
      <c r="AB19" s="65">
        <f t="shared" si="20"/>
        <v>1.325254930606282</v>
      </c>
      <c r="AC19" s="65">
        <f t="shared" si="2"/>
        <v>0.48191088385682984</v>
      </c>
      <c r="AD19" s="65">
        <f t="shared" si="21"/>
        <v>3447.1205999999997</v>
      </c>
      <c r="AE19" s="65">
        <f t="shared" si="22"/>
        <v>1253.4984</v>
      </c>
      <c r="AF19" s="65">
        <f t="shared" si="3"/>
        <v>9669486.6576</v>
      </c>
      <c r="AG19" s="65">
        <f t="shared" si="4"/>
        <v>4320960.156707039</v>
      </c>
      <c r="AH19" s="65">
        <f t="shared" si="5"/>
        <v>9572791.791024001</v>
      </c>
      <c r="AI19" s="65">
        <f t="shared" si="6"/>
        <v>4277750.555139969</v>
      </c>
      <c r="AJ19" s="65">
        <f t="shared" si="7"/>
        <v>1583500.5414055244</v>
      </c>
      <c r="AK19" s="65">
        <f t="shared" si="8"/>
        <v>40950015398292.26</v>
      </c>
      <c r="AL19" s="65">
        <f t="shared" si="9"/>
        <v>525120449.5409</v>
      </c>
      <c r="AM19" s="65">
        <f t="shared" si="10"/>
        <v>13579844106381678</v>
      </c>
      <c r="AN19" s="67">
        <f t="shared" si="23"/>
        <v>1.325254930606282</v>
      </c>
      <c r="AO19" s="31">
        <v>3.86</v>
      </c>
      <c r="AP19" s="32">
        <f t="shared" si="24"/>
        <v>1.3677764791818845</v>
      </c>
      <c r="AZ19" s="1">
        <f t="shared" si="25"/>
        <v>0</v>
      </c>
    </row>
    <row r="20" spans="1:52" ht="14.25">
      <c r="A20" s="12" t="s">
        <v>25</v>
      </c>
      <c r="B20" s="19" t="s">
        <v>26</v>
      </c>
      <c r="C20" s="19" t="s">
        <v>27</v>
      </c>
      <c r="D20" s="19" t="s">
        <v>28</v>
      </c>
      <c r="E20" s="77" t="s">
        <v>37</v>
      </c>
      <c r="F20" s="77">
        <v>154</v>
      </c>
      <c r="G20" s="77"/>
      <c r="H20" s="78">
        <v>575.7</v>
      </c>
      <c r="I20" s="79">
        <v>212.4</v>
      </c>
      <c r="J20" s="79">
        <v>655.7</v>
      </c>
      <c r="K20" s="79" t="s">
        <v>30</v>
      </c>
      <c r="L20" s="79">
        <v>0.99</v>
      </c>
      <c r="M20" s="79">
        <v>655.7</v>
      </c>
      <c r="N20" s="59">
        <v>0.36</v>
      </c>
      <c r="O20" s="79">
        <v>655.7</v>
      </c>
      <c r="P20" s="79">
        <f t="shared" si="0"/>
        <v>0</v>
      </c>
      <c r="Q20" s="80">
        <f t="shared" si="11"/>
        <v>1.1275716519020322</v>
      </c>
      <c r="R20" s="81">
        <f t="shared" si="26"/>
        <v>649.143</v>
      </c>
      <c r="S20" s="79">
        <f t="shared" si="13"/>
        <v>649.143</v>
      </c>
      <c r="T20" s="81">
        <f t="shared" si="14"/>
        <v>4361.076923076923</v>
      </c>
      <c r="U20" s="79">
        <v>56694</v>
      </c>
      <c r="V20" s="82">
        <f t="shared" si="15"/>
        <v>3711.933923076923</v>
      </c>
      <c r="W20" s="82">
        <f t="shared" si="16"/>
        <v>3711.933923076923</v>
      </c>
      <c r="X20" s="83">
        <f t="shared" si="17"/>
        <v>1.1275716519020322</v>
      </c>
      <c r="Y20" s="83">
        <f t="shared" si="18"/>
        <v>6.6510247416149495</v>
      </c>
      <c r="Z20" s="64">
        <f t="shared" si="19"/>
        <v>0.41002605523710267</v>
      </c>
      <c r="AA20" s="84">
        <v>2.62</v>
      </c>
      <c r="AB20" s="84">
        <f t="shared" si="20"/>
        <v>2.9542377279833247</v>
      </c>
      <c r="AC20" s="65">
        <f t="shared" si="2"/>
        <v>1.074268264721209</v>
      </c>
      <c r="AD20" s="84">
        <f t="shared" si="21"/>
        <v>1700.7546600000003</v>
      </c>
      <c r="AE20" s="65">
        <f t="shared" si="22"/>
        <v>618.4562400000001</v>
      </c>
      <c r="AF20" s="84">
        <f t="shared" si="3"/>
        <v>35062758.07056001</v>
      </c>
      <c r="AG20" s="65">
        <f t="shared" si="4"/>
        <v>1051842.3321860787</v>
      </c>
      <c r="AH20" s="84">
        <f t="shared" si="5"/>
        <v>34712130.48985441</v>
      </c>
      <c r="AI20" s="65">
        <f t="shared" si="6"/>
        <v>1041323.9088642178</v>
      </c>
      <c r="AJ20" s="84">
        <f t="shared" si="7"/>
        <v>6925871.081891104</v>
      </c>
      <c r="AK20" s="65">
        <f t="shared" si="8"/>
        <v>36146571406699.99</v>
      </c>
      <c r="AL20" s="84">
        <f t="shared" si="9"/>
        <v>0</v>
      </c>
      <c r="AM20" s="65">
        <f t="shared" si="10"/>
        <v>0</v>
      </c>
      <c r="AN20" s="67">
        <f t="shared" si="23"/>
        <v>2.9542377279833247</v>
      </c>
      <c r="AO20" s="31">
        <v>2.7</v>
      </c>
      <c r="AP20" s="32">
        <f t="shared" si="24"/>
        <v>3.0444434601354873</v>
      </c>
      <c r="AZ20" s="1">
        <f t="shared" si="25"/>
        <v>0</v>
      </c>
    </row>
    <row r="21" spans="1:52" ht="14.25">
      <c r="A21" s="12" t="s">
        <v>25</v>
      </c>
      <c r="B21" s="19" t="s">
        <v>26</v>
      </c>
      <c r="C21" s="19" t="s">
        <v>27</v>
      </c>
      <c r="D21" s="19" t="s">
        <v>28</v>
      </c>
      <c r="E21" s="68" t="s">
        <v>37</v>
      </c>
      <c r="F21" s="68">
        <v>62</v>
      </c>
      <c r="G21" s="68"/>
      <c r="H21" s="69">
        <v>696.2</v>
      </c>
      <c r="I21" s="59">
        <v>64.8</v>
      </c>
      <c r="J21" s="59">
        <v>567.8</v>
      </c>
      <c r="K21" s="59" t="s">
        <v>30</v>
      </c>
      <c r="L21" s="59">
        <v>0.99</v>
      </c>
      <c r="M21" s="59">
        <v>64.8</v>
      </c>
      <c r="N21" s="59">
        <v>0.36</v>
      </c>
      <c r="O21" s="59">
        <v>567.8</v>
      </c>
      <c r="P21" s="59">
        <f t="shared" si="0"/>
        <v>502.99999999999994</v>
      </c>
      <c r="Q21" s="70">
        <f t="shared" si="11"/>
        <v>0.8074145360528583</v>
      </c>
      <c r="R21" s="71">
        <f t="shared" si="26"/>
        <v>64.152</v>
      </c>
      <c r="S21" s="59">
        <f t="shared" si="13"/>
        <v>562.122</v>
      </c>
      <c r="T21" s="71">
        <f t="shared" si="14"/>
        <v>81.53846153846153</v>
      </c>
      <c r="U21" s="59">
        <v>1060</v>
      </c>
      <c r="V21" s="72">
        <f t="shared" si="15"/>
        <v>-480.5835384615384</v>
      </c>
      <c r="W21" s="72">
        <f t="shared" si="16"/>
        <v>17.386461538461532</v>
      </c>
      <c r="X21" s="73">
        <f t="shared" si="17"/>
        <v>0.8074145360528583</v>
      </c>
      <c r="Y21" s="73">
        <f t="shared" si="18"/>
        <v>0.14360419432627958</v>
      </c>
      <c r="Z21" s="64">
        <f t="shared" si="19"/>
        <v>0.29360528583740303</v>
      </c>
      <c r="AA21" s="65">
        <v>3.74</v>
      </c>
      <c r="AB21" s="65">
        <f t="shared" si="20"/>
        <v>3.0197303648376903</v>
      </c>
      <c r="AC21" s="65">
        <f t="shared" si="2"/>
        <v>1.0980837690318874</v>
      </c>
      <c r="AD21" s="65">
        <f t="shared" si="21"/>
        <v>2102.33628</v>
      </c>
      <c r="AE21" s="65">
        <f t="shared" si="22"/>
        <v>764.4859200000001</v>
      </c>
      <c r="AF21" s="65">
        <f t="shared" si="3"/>
        <v>810355.0752000001</v>
      </c>
      <c r="AG21" s="65">
        <f t="shared" si="4"/>
        <v>1607206.4851651778</v>
      </c>
      <c r="AH21" s="65">
        <f t="shared" si="5"/>
        <v>802251.5244480001</v>
      </c>
      <c r="AI21" s="65">
        <f t="shared" si="6"/>
        <v>1591134.420313526</v>
      </c>
      <c r="AJ21" s="65">
        <f t="shared" si="7"/>
        <v>228493.57649393578</v>
      </c>
      <c r="AK21" s="65">
        <f t="shared" si="8"/>
        <v>1276490014298.2112</v>
      </c>
      <c r="AL21" s="65">
        <f t="shared" si="9"/>
        <v>114932268.97644968</v>
      </c>
      <c r="AM21" s="65">
        <f t="shared" si="10"/>
        <v>642074477192000.1</v>
      </c>
      <c r="AN21" s="67">
        <f t="shared" si="23"/>
        <v>3.0197303648376903</v>
      </c>
      <c r="AO21" s="31">
        <v>3.86</v>
      </c>
      <c r="AP21" s="32">
        <f t="shared" si="24"/>
        <v>3.116620109164033</v>
      </c>
      <c r="AZ21" s="1">
        <f t="shared" si="25"/>
        <v>0</v>
      </c>
    </row>
    <row r="22" spans="1:52" ht="14.25">
      <c r="A22" s="12" t="s">
        <v>25</v>
      </c>
      <c r="B22" s="19" t="s">
        <v>26</v>
      </c>
      <c r="C22" s="19" t="s">
        <v>27</v>
      </c>
      <c r="D22" s="19" t="s">
        <v>28</v>
      </c>
      <c r="E22" s="68" t="s">
        <v>37</v>
      </c>
      <c r="F22" s="68">
        <v>74</v>
      </c>
      <c r="G22" s="68"/>
      <c r="H22" s="75">
        <v>632.61</v>
      </c>
      <c r="I22" s="59">
        <v>58</v>
      </c>
      <c r="J22" s="59">
        <v>495.2</v>
      </c>
      <c r="K22" s="59" t="s">
        <v>30</v>
      </c>
      <c r="L22" s="59">
        <v>0.99</v>
      </c>
      <c r="M22" s="59">
        <v>58</v>
      </c>
      <c r="N22" s="59">
        <v>0.36</v>
      </c>
      <c r="O22" s="59">
        <v>58</v>
      </c>
      <c r="P22" s="59">
        <f t="shared" si="0"/>
        <v>0</v>
      </c>
      <c r="Q22" s="70">
        <f t="shared" si="11"/>
        <v>0.09076682316118936</v>
      </c>
      <c r="R22" s="71">
        <f t="shared" si="26"/>
        <v>57.42</v>
      </c>
      <c r="S22" s="59">
        <f t="shared" si="13"/>
        <v>57.42</v>
      </c>
      <c r="T22" s="71">
        <f t="shared" si="14"/>
        <v>115.46153846153847</v>
      </c>
      <c r="U22" s="59">
        <v>1501</v>
      </c>
      <c r="V22" s="72">
        <f t="shared" si="15"/>
        <v>58.041538461538465</v>
      </c>
      <c r="W22" s="72">
        <f t="shared" si="16"/>
        <v>58.041538461538465</v>
      </c>
      <c r="X22" s="73">
        <f t="shared" si="17"/>
        <v>0.7749608763693271</v>
      </c>
      <c r="Y22" s="73">
        <f t="shared" si="18"/>
        <v>0.23316142661861564</v>
      </c>
      <c r="Z22" s="64">
        <f t="shared" si="19"/>
        <v>0.033006117513159766</v>
      </c>
      <c r="AA22" s="65">
        <v>3.74</v>
      </c>
      <c r="AB22" s="65">
        <f t="shared" si="20"/>
        <v>0.33946791862284825</v>
      </c>
      <c r="AC22" s="65">
        <f t="shared" si="2"/>
        <v>0.12344287949921753</v>
      </c>
      <c r="AD22" s="65">
        <f t="shared" si="21"/>
        <v>214.75080000000003</v>
      </c>
      <c r="AE22" s="65">
        <f t="shared" si="22"/>
        <v>78.0912</v>
      </c>
      <c r="AF22" s="65">
        <f aca="true" t="shared" si="27" ref="AF22:AF56">U22*AE22</f>
        <v>117214.8912</v>
      </c>
      <c r="AG22" s="65">
        <f t="shared" si="4"/>
        <v>16770.147672960004</v>
      </c>
      <c r="AH22" s="65">
        <f aca="true" t="shared" si="28" ref="AH22:AH55">AF22*L22</f>
        <v>116042.742288</v>
      </c>
      <c r="AI22" s="65">
        <f aca="true" t="shared" si="29" ref="AI22:AI56">L22*AG22</f>
        <v>16602.446196230405</v>
      </c>
      <c r="AJ22" s="65">
        <f aca="true" t="shared" si="30" ref="AJ22:AJ56">Y22*AI22</f>
        <v>3871.05004047189</v>
      </c>
      <c r="AK22" s="65">
        <f t="shared" si="8"/>
        <v>1926593385.2995508</v>
      </c>
      <c r="AL22" s="65">
        <f aca="true" t="shared" si="31" ref="AL22:AL55">AJ22*P22</f>
        <v>0</v>
      </c>
      <c r="AM22" s="65">
        <f t="shared" si="10"/>
        <v>0</v>
      </c>
      <c r="AN22" s="67">
        <f t="shared" si="23"/>
        <v>0.33946791862284825</v>
      </c>
      <c r="AO22" s="31">
        <v>3.86</v>
      </c>
      <c r="AP22" s="32">
        <f t="shared" si="24"/>
        <v>0.35035993740219096</v>
      </c>
      <c r="AZ22" s="1">
        <f t="shared" si="25"/>
        <v>0</v>
      </c>
    </row>
    <row r="23" spans="1:52" ht="14.25">
      <c r="A23" s="12" t="s">
        <v>25</v>
      </c>
      <c r="B23" s="19" t="s">
        <v>26</v>
      </c>
      <c r="C23" s="19" t="s">
        <v>27</v>
      </c>
      <c r="D23" s="19" t="s">
        <v>34</v>
      </c>
      <c r="E23" s="68" t="s">
        <v>39</v>
      </c>
      <c r="F23" s="68">
        <v>7</v>
      </c>
      <c r="G23" s="68"/>
      <c r="H23" s="69">
        <v>405.6</v>
      </c>
      <c r="I23" s="59">
        <v>41</v>
      </c>
      <c r="J23" s="59">
        <v>493.3</v>
      </c>
      <c r="K23" s="59" t="s">
        <v>30</v>
      </c>
      <c r="L23" s="59">
        <v>0.99</v>
      </c>
      <c r="M23" s="59">
        <v>41</v>
      </c>
      <c r="N23" s="59">
        <v>0.36</v>
      </c>
      <c r="O23" s="59">
        <v>493.3</v>
      </c>
      <c r="P23" s="59">
        <f t="shared" si="0"/>
        <v>452.3</v>
      </c>
      <c r="Q23" s="70">
        <f t="shared" si="11"/>
        <v>1.204060650887574</v>
      </c>
      <c r="R23" s="59">
        <v>40.59</v>
      </c>
      <c r="S23" s="59">
        <f t="shared" si="13"/>
        <v>488.367</v>
      </c>
      <c r="T23" s="71">
        <f t="shared" si="14"/>
        <v>55.76923076923077</v>
      </c>
      <c r="U23" s="59">
        <v>725</v>
      </c>
      <c r="V23" s="72">
        <f t="shared" si="15"/>
        <v>-432.59776923076925</v>
      </c>
      <c r="W23" s="72">
        <f t="shared" si="16"/>
        <v>15.179230769230763</v>
      </c>
      <c r="X23" s="73">
        <f t="shared" si="17"/>
        <v>1.204060650887574</v>
      </c>
      <c r="Y23" s="73">
        <f t="shared" si="18"/>
        <v>0.11305337678741287</v>
      </c>
      <c r="Z23" s="64">
        <f t="shared" si="19"/>
        <v>0.4378402366863905</v>
      </c>
      <c r="AA23" s="65">
        <v>3.74</v>
      </c>
      <c r="AB23" s="65">
        <f t="shared" si="20"/>
        <v>4.503186834319527</v>
      </c>
      <c r="AC23" s="65">
        <f t="shared" si="2"/>
        <v>1.6375224852071006</v>
      </c>
      <c r="AD23" s="65">
        <f t="shared" si="21"/>
        <v>1826.49258</v>
      </c>
      <c r="AE23" s="65">
        <f t="shared" si="22"/>
        <v>664.17912</v>
      </c>
      <c r="AF23" s="65">
        <f t="shared" si="27"/>
        <v>481529.862</v>
      </c>
      <c r="AG23" s="65">
        <f t="shared" si="4"/>
        <v>1213118.2344709297</v>
      </c>
      <c r="AH23" s="65">
        <f t="shared" si="28"/>
        <v>476714.56338</v>
      </c>
      <c r="AI23" s="65">
        <f t="shared" si="29"/>
        <v>1200987.0521262204</v>
      </c>
      <c r="AJ23" s="65">
        <f t="shared" si="30"/>
        <v>135775.64172082985</v>
      </c>
      <c r="AK23" s="65">
        <f t="shared" si="8"/>
        <v>572528018179.3845</v>
      </c>
      <c r="AL23" s="65">
        <f t="shared" si="31"/>
        <v>61411322.75033134</v>
      </c>
      <c r="AM23" s="65">
        <f t="shared" si="10"/>
        <v>258954422622535.62</v>
      </c>
      <c r="AN23" s="67">
        <f t="shared" si="23"/>
        <v>4.503186834319527</v>
      </c>
      <c r="AO23" s="31">
        <v>3.86</v>
      </c>
      <c r="AP23" s="32">
        <f t="shared" si="24"/>
        <v>4.647674112426035</v>
      </c>
      <c r="AZ23" s="1">
        <f t="shared" si="25"/>
        <v>0</v>
      </c>
    </row>
    <row r="24" spans="1:52" ht="14.25">
      <c r="A24" s="12" t="s">
        <v>25</v>
      </c>
      <c r="B24" s="19" t="s">
        <v>26</v>
      </c>
      <c r="C24" s="19" t="s">
        <v>27</v>
      </c>
      <c r="D24" s="19" t="s">
        <v>28</v>
      </c>
      <c r="E24" s="56" t="s">
        <v>40</v>
      </c>
      <c r="F24" s="56">
        <v>9</v>
      </c>
      <c r="G24" s="56"/>
      <c r="H24" s="57">
        <v>4867.1</v>
      </c>
      <c r="I24" s="58">
        <v>569.2</v>
      </c>
      <c r="J24" s="58">
        <v>2841.2</v>
      </c>
      <c r="K24" s="58" t="s">
        <v>30</v>
      </c>
      <c r="L24" s="58">
        <v>0.99</v>
      </c>
      <c r="M24" s="58">
        <v>2012.9</v>
      </c>
      <c r="N24" s="59">
        <v>0.36</v>
      </c>
      <c r="O24" s="58">
        <v>2012.9</v>
      </c>
      <c r="P24" s="58">
        <f t="shared" si="0"/>
        <v>0</v>
      </c>
      <c r="Q24" s="60">
        <f t="shared" si="11"/>
        <v>0.40943703642826323</v>
      </c>
      <c r="R24" s="58">
        <f aca="true" t="shared" si="32" ref="R24:R50">M24*L24</f>
        <v>1992.7710000000002</v>
      </c>
      <c r="S24" s="58">
        <f t="shared" si="13"/>
        <v>1992.7710000000002</v>
      </c>
      <c r="T24" s="61">
        <f t="shared" si="14"/>
        <v>1992.7692307692307</v>
      </c>
      <c r="U24" s="58">
        <v>25906</v>
      </c>
      <c r="V24" s="62">
        <f t="shared" si="15"/>
        <v>-0.001769230769468777</v>
      </c>
      <c r="W24" s="62">
        <f t="shared" si="16"/>
        <v>-0.001769230769468777</v>
      </c>
      <c r="X24" s="63">
        <f t="shared" si="17"/>
        <v>0.5779186784738345</v>
      </c>
      <c r="Y24" s="63">
        <f t="shared" si="18"/>
        <v>0.7013829476169333</v>
      </c>
      <c r="Z24" s="64">
        <f t="shared" si="19"/>
        <v>0.14888619506482298</v>
      </c>
      <c r="AA24" s="65">
        <v>3.74</v>
      </c>
      <c r="AB24" s="66">
        <f t="shared" si="20"/>
        <v>1.5312945162417047</v>
      </c>
      <c r="AC24" s="65">
        <f t="shared" si="2"/>
        <v>0.5568343695424379</v>
      </c>
      <c r="AD24" s="66">
        <f t="shared" si="21"/>
        <v>7452.963540000002</v>
      </c>
      <c r="AE24" s="65">
        <f t="shared" si="22"/>
        <v>2710.1685599999996</v>
      </c>
      <c r="AF24" s="66">
        <f t="shared" si="27"/>
        <v>70209626.71535999</v>
      </c>
      <c r="AG24" s="65">
        <f t="shared" si="4"/>
        <v>20198787.464934304</v>
      </c>
      <c r="AH24" s="66">
        <f t="shared" si="28"/>
        <v>69507530.44820638</v>
      </c>
      <c r="AI24" s="65">
        <f t="shared" si="29"/>
        <v>19996799.590284962</v>
      </c>
      <c r="AJ24" s="66">
        <f t="shared" si="30"/>
        <v>14025414.239539152</v>
      </c>
      <c r="AK24" s="65">
        <f t="shared" si="8"/>
        <v>1389928156388413</v>
      </c>
      <c r="AL24" s="66">
        <f t="shared" si="31"/>
        <v>0</v>
      </c>
      <c r="AM24" s="65">
        <f t="shared" si="10"/>
        <v>0</v>
      </c>
      <c r="AN24" s="67">
        <f t="shared" si="23"/>
        <v>1.5312945162417047</v>
      </c>
      <c r="AO24" s="31">
        <v>3.86</v>
      </c>
      <c r="AP24" s="32">
        <f t="shared" si="24"/>
        <v>1.580426960613096</v>
      </c>
      <c r="AZ24" s="1">
        <f t="shared" si="25"/>
        <v>0</v>
      </c>
    </row>
    <row r="25" spans="1:52" ht="14.25">
      <c r="A25" s="12" t="s">
        <v>25</v>
      </c>
      <c r="B25" s="19" t="s">
        <v>26</v>
      </c>
      <c r="C25" s="19" t="s">
        <v>27</v>
      </c>
      <c r="D25" s="19" t="s">
        <v>28</v>
      </c>
      <c r="E25" s="56" t="s">
        <v>41</v>
      </c>
      <c r="F25" s="56">
        <v>18</v>
      </c>
      <c r="G25" s="56"/>
      <c r="H25" s="57">
        <v>899.7</v>
      </c>
      <c r="I25" s="58">
        <v>75.4</v>
      </c>
      <c r="J25" s="58">
        <v>75.4</v>
      </c>
      <c r="K25" s="58" t="s">
        <v>30</v>
      </c>
      <c r="L25" s="58">
        <v>0.99</v>
      </c>
      <c r="M25" s="58">
        <v>75.4</v>
      </c>
      <c r="N25" s="59">
        <v>0.36</v>
      </c>
      <c r="O25" s="58">
        <v>75.4</v>
      </c>
      <c r="P25" s="58">
        <v>0</v>
      </c>
      <c r="Q25" s="60">
        <f t="shared" si="11"/>
        <v>0.08296765588529509</v>
      </c>
      <c r="R25" s="58">
        <f t="shared" si="32"/>
        <v>74.646</v>
      </c>
      <c r="S25" s="58">
        <f t="shared" si="13"/>
        <v>74.646</v>
      </c>
      <c r="T25" s="61">
        <f t="shared" si="14"/>
        <v>147.6153846153846</v>
      </c>
      <c r="U25" s="58">
        <v>1919</v>
      </c>
      <c r="V25" s="62">
        <f t="shared" si="15"/>
        <v>72.96938461538461</v>
      </c>
      <c r="W25" s="62">
        <f t="shared" si="16"/>
        <v>72.96938461538461</v>
      </c>
      <c r="X25" s="63">
        <f t="shared" si="17"/>
        <v>0.08296765588529509</v>
      </c>
      <c r="Y25" s="63">
        <f t="shared" si="18"/>
        <v>1.957763721689451</v>
      </c>
      <c r="Z25" s="64">
        <f t="shared" si="19"/>
        <v>0.030170056685561854</v>
      </c>
      <c r="AA25" s="65">
        <v>3.74</v>
      </c>
      <c r="AB25" s="66">
        <f t="shared" si="20"/>
        <v>0.31029903301100364</v>
      </c>
      <c r="AC25" s="65">
        <f t="shared" si="2"/>
        <v>0.11283601200400134</v>
      </c>
      <c r="AD25" s="66">
        <f t="shared" si="21"/>
        <v>279.17604</v>
      </c>
      <c r="AE25" s="65">
        <f t="shared" si="22"/>
        <v>101.51856000000001</v>
      </c>
      <c r="AF25" s="66">
        <f t="shared" si="27"/>
        <v>194814.11664000002</v>
      </c>
      <c r="AG25" s="65">
        <f t="shared" si="4"/>
        <v>28341.5495673024</v>
      </c>
      <c r="AH25" s="66">
        <f t="shared" si="28"/>
        <v>192865.97547360003</v>
      </c>
      <c r="AI25" s="65">
        <f t="shared" si="29"/>
        <v>28058.134071629378</v>
      </c>
      <c r="AJ25" s="66">
        <f t="shared" si="30"/>
        <v>54931.19698373472</v>
      </c>
      <c r="AK25" s="65">
        <f t="shared" si="8"/>
        <v>5411459397.693853</v>
      </c>
      <c r="AL25" s="66">
        <f t="shared" si="31"/>
        <v>0</v>
      </c>
      <c r="AM25" s="65">
        <f t="shared" si="10"/>
        <v>0</v>
      </c>
      <c r="AN25" s="67">
        <f t="shared" si="23"/>
        <v>0.31029903301100364</v>
      </c>
      <c r="AO25" s="31">
        <v>3.86</v>
      </c>
      <c r="AP25" s="32">
        <f t="shared" si="24"/>
        <v>0.320255151717239</v>
      </c>
      <c r="AZ25" s="1">
        <f t="shared" si="25"/>
        <v>0</v>
      </c>
    </row>
    <row r="26" spans="1:52" ht="14.25">
      <c r="A26" s="12" t="s">
        <v>25</v>
      </c>
      <c r="B26" s="19" t="s">
        <v>26</v>
      </c>
      <c r="C26" s="19" t="s">
        <v>27</v>
      </c>
      <c r="D26" s="19" t="s">
        <v>28</v>
      </c>
      <c r="E26" s="68" t="s">
        <v>41</v>
      </c>
      <c r="F26" s="68">
        <v>2</v>
      </c>
      <c r="G26" s="68"/>
      <c r="H26" s="69">
        <v>688.3</v>
      </c>
      <c r="I26" s="59">
        <v>57.2</v>
      </c>
      <c r="J26" s="59">
        <v>507.7</v>
      </c>
      <c r="K26" s="59" t="s">
        <v>30</v>
      </c>
      <c r="L26" s="59">
        <v>0.99</v>
      </c>
      <c r="M26" s="59">
        <v>351.59</v>
      </c>
      <c r="N26" s="59">
        <v>0.36</v>
      </c>
      <c r="O26" s="59">
        <v>507.7</v>
      </c>
      <c r="P26" s="59">
        <f aca="true" t="shared" si="33" ref="P26:P56">O26-M26</f>
        <v>156.11</v>
      </c>
      <c r="Q26" s="70">
        <f t="shared" si="11"/>
        <v>0.7302382681970071</v>
      </c>
      <c r="R26" s="59">
        <f t="shared" si="32"/>
        <v>348.0741</v>
      </c>
      <c r="S26" s="59">
        <f t="shared" si="13"/>
        <v>502.623</v>
      </c>
      <c r="T26" s="71">
        <f t="shared" si="14"/>
        <v>348.0769230769231</v>
      </c>
      <c r="U26" s="59">
        <v>4525</v>
      </c>
      <c r="V26" s="72">
        <f t="shared" si="15"/>
        <v>-154.5460769230769</v>
      </c>
      <c r="W26" s="72">
        <f t="shared" si="16"/>
        <v>0.0028230769231072372</v>
      </c>
      <c r="X26" s="73">
        <f t="shared" si="17"/>
        <v>0.7302382681970071</v>
      </c>
      <c r="Y26" s="73">
        <f t="shared" si="18"/>
        <v>0.6855956727928365</v>
      </c>
      <c r="Z26" s="64">
        <f t="shared" si="19"/>
        <v>0.2655411884352753</v>
      </c>
      <c r="AA26" s="65">
        <v>3.74</v>
      </c>
      <c r="AB26" s="65">
        <f t="shared" si="20"/>
        <v>2.7310911230568067</v>
      </c>
      <c r="AC26" s="65">
        <f t="shared" si="2"/>
        <v>0.9931240447479297</v>
      </c>
      <c r="AD26" s="65">
        <f t="shared" si="21"/>
        <v>1879.81002</v>
      </c>
      <c r="AE26" s="65">
        <f t="shared" si="22"/>
        <v>683.56728</v>
      </c>
      <c r="AF26" s="65">
        <f t="shared" si="27"/>
        <v>3093141.942</v>
      </c>
      <c r="AG26" s="65">
        <f t="shared" si="4"/>
        <v>1284976.6222881456</v>
      </c>
      <c r="AH26" s="65">
        <f t="shared" si="28"/>
        <v>3062210.5225799996</v>
      </c>
      <c r="AI26" s="65">
        <f t="shared" si="29"/>
        <v>1272126.8560652642</v>
      </c>
      <c r="AJ26" s="65">
        <f t="shared" si="30"/>
        <v>872164.6677619007</v>
      </c>
      <c r="AK26" s="65">
        <f t="shared" si="8"/>
        <v>3895520244699.6646</v>
      </c>
      <c r="AL26" s="65">
        <f t="shared" si="31"/>
        <v>136153626.28431034</v>
      </c>
      <c r="AM26" s="65">
        <f t="shared" si="10"/>
        <v>608129665400064.6</v>
      </c>
      <c r="AN26" s="67">
        <f t="shared" si="23"/>
        <v>2.7310911230568067</v>
      </c>
      <c r="AO26" s="31">
        <v>3.86</v>
      </c>
      <c r="AP26" s="32">
        <f t="shared" si="24"/>
        <v>2.8187197152404475</v>
      </c>
      <c r="AZ26" s="1">
        <f t="shared" si="25"/>
        <v>0</v>
      </c>
    </row>
    <row r="27" spans="1:52" ht="14.25">
      <c r="A27" s="12" t="s">
        <v>25</v>
      </c>
      <c r="B27" s="19" t="s">
        <v>26</v>
      </c>
      <c r="C27" s="19" t="s">
        <v>27</v>
      </c>
      <c r="D27" s="19" t="s">
        <v>28</v>
      </c>
      <c r="E27" s="68" t="s">
        <v>41</v>
      </c>
      <c r="F27" s="68">
        <v>20</v>
      </c>
      <c r="G27" s="68"/>
      <c r="H27" s="69">
        <v>556.5</v>
      </c>
      <c r="I27" s="59">
        <v>51.6</v>
      </c>
      <c r="J27" s="59">
        <v>759</v>
      </c>
      <c r="K27" s="59" t="s">
        <v>30</v>
      </c>
      <c r="L27" s="59">
        <v>0.99</v>
      </c>
      <c r="M27" s="59">
        <v>51.6</v>
      </c>
      <c r="N27" s="59">
        <v>0.36</v>
      </c>
      <c r="O27" s="59">
        <v>403.2</v>
      </c>
      <c r="P27" s="59">
        <f t="shared" si="33"/>
        <v>351.59999999999997</v>
      </c>
      <c r="Q27" s="70">
        <f t="shared" si="11"/>
        <v>0.7172830188679246</v>
      </c>
      <c r="R27" s="59">
        <f t="shared" si="32"/>
        <v>51.084</v>
      </c>
      <c r="S27" s="59">
        <f t="shared" si="13"/>
        <v>399.168</v>
      </c>
      <c r="T27" s="71">
        <f t="shared" si="14"/>
        <v>146.92307692307693</v>
      </c>
      <c r="U27" s="59">
        <v>1910</v>
      </c>
      <c r="V27" s="72">
        <f t="shared" si="15"/>
        <v>-252.24492307692307</v>
      </c>
      <c r="W27" s="72">
        <f t="shared" si="16"/>
        <v>95.83907692307693</v>
      </c>
      <c r="X27" s="73">
        <f t="shared" si="17"/>
        <v>1.3502425876010782</v>
      </c>
      <c r="Y27" s="73">
        <f t="shared" si="18"/>
        <v>0.19357454140062838</v>
      </c>
      <c r="Z27" s="64">
        <f t="shared" si="19"/>
        <v>0.26083018867924523</v>
      </c>
      <c r="AA27" s="65">
        <v>3.74</v>
      </c>
      <c r="AB27" s="65">
        <f t="shared" si="20"/>
        <v>2.682638490566038</v>
      </c>
      <c r="AC27" s="65">
        <f t="shared" si="2"/>
        <v>0.9755049056603773</v>
      </c>
      <c r="AD27" s="65">
        <f t="shared" si="21"/>
        <v>1492.88832</v>
      </c>
      <c r="AE27" s="65">
        <f t="shared" si="22"/>
        <v>542.86848</v>
      </c>
      <c r="AF27" s="65">
        <f t="shared" si="27"/>
        <v>1036878.7968</v>
      </c>
      <c r="AG27" s="65">
        <f t="shared" si="4"/>
        <v>810442.0130881536</v>
      </c>
      <c r="AH27" s="65">
        <f t="shared" si="28"/>
        <v>1026510.008832</v>
      </c>
      <c r="AI27" s="65">
        <f t="shared" si="29"/>
        <v>802337.592957272</v>
      </c>
      <c r="AJ27" s="65">
        <f t="shared" si="30"/>
        <v>155312.13160518795</v>
      </c>
      <c r="AK27" s="65">
        <f t="shared" si="8"/>
        <v>823607569632.8148</v>
      </c>
      <c r="AL27" s="65">
        <f t="shared" si="31"/>
        <v>54607745.47238408</v>
      </c>
      <c r="AM27" s="65">
        <f t="shared" si="10"/>
        <v>289580421482897.7</v>
      </c>
      <c r="AN27" s="67">
        <f t="shared" si="23"/>
        <v>2.682638490566038</v>
      </c>
      <c r="AO27" s="31">
        <v>3.86</v>
      </c>
      <c r="AP27" s="32">
        <f t="shared" si="24"/>
        <v>2.7687124528301887</v>
      </c>
      <c r="AZ27" s="1">
        <f t="shared" si="25"/>
        <v>0</v>
      </c>
    </row>
    <row r="28" spans="1:52" ht="14.25">
      <c r="A28" s="12" t="s">
        <v>25</v>
      </c>
      <c r="B28" s="19" t="s">
        <v>26</v>
      </c>
      <c r="C28" s="19" t="s">
        <v>27</v>
      </c>
      <c r="D28" s="19" t="s">
        <v>28</v>
      </c>
      <c r="E28" s="68" t="s">
        <v>41</v>
      </c>
      <c r="F28" s="68">
        <v>3</v>
      </c>
      <c r="G28" s="68"/>
      <c r="H28" s="69">
        <v>717.5</v>
      </c>
      <c r="I28" s="59">
        <v>64.8</v>
      </c>
      <c r="J28" s="59">
        <v>519.5</v>
      </c>
      <c r="K28" s="59" t="s">
        <v>30</v>
      </c>
      <c r="L28" s="59">
        <v>0.99</v>
      </c>
      <c r="M28" s="59">
        <v>64.8</v>
      </c>
      <c r="N28" s="59">
        <v>0.36</v>
      </c>
      <c r="O28" s="59">
        <v>519.5</v>
      </c>
      <c r="P28" s="59">
        <f t="shared" si="33"/>
        <v>454.7</v>
      </c>
      <c r="Q28" s="70">
        <f t="shared" si="11"/>
        <v>0.7168013937282229</v>
      </c>
      <c r="R28" s="59">
        <f t="shared" si="32"/>
        <v>64.152</v>
      </c>
      <c r="S28" s="59">
        <f t="shared" si="13"/>
        <v>514.305</v>
      </c>
      <c r="T28" s="71">
        <f t="shared" si="14"/>
        <v>206.53846153846155</v>
      </c>
      <c r="U28" s="59">
        <v>2685</v>
      </c>
      <c r="V28" s="72">
        <f t="shared" si="15"/>
        <v>-307.7665384615384</v>
      </c>
      <c r="W28" s="72">
        <f t="shared" si="16"/>
        <v>142.38646153846156</v>
      </c>
      <c r="X28" s="73">
        <f t="shared" si="17"/>
        <v>0.7168013937282229</v>
      </c>
      <c r="Y28" s="73">
        <f t="shared" si="18"/>
        <v>0.3975716295254313</v>
      </c>
      <c r="Z28" s="64">
        <f t="shared" si="19"/>
        <v>0.26065505226480834</v>
      </c>
      <c r="AA28" s="65">
        <v>3.74</v>
      </c>
      <c r="AB28" s="65">
        <f t="shared" si="20"/>
        <v>2.680837212543554</v>
      </c>
      <c r="AC28" s="65">
        <f t="shared" si="2"/>
        <v>0.9748498954703833</v>
      </c>
      <c r="AD28" s="65">
        <f t="shared" si="21"/>
        <v>1923.5006999999998</v>
      </c>
      <c r="AE28" s="65">
        <f t="shared" si="22"/>
        <v>699.4548</v>
      </c>
      <c r="AF28" s="65">
        <f t="shared" si="27"/>
        <v>1878036.138</v>
      </c>
      <c r="AG28" s="65">
        <f t="shared" si="4"/>
        <v>1345401.79741836</v>
      </c>
      <c r="AH28" s="65">
        <f t="shared" si="28"/>
        <v>1859255.77662</v>
      </c>
      <c r="AI28" s="65">
        <f t="shared" si="29"/>
        <v>1331947.7794441762</v>
      </c>
      <c r="AJ28" s="65">
        <f t="shared" si="30"/>
        <v>529544.6491164009</v>
      </c>
      <c r="AK28" s="65">
        <f t="shared" si="8"/>
        <v>2476431603087.766</v>
      </c>
      <c r="AL28" s="65">
        <f t="shared" si="31"/>
        <v>240783951.95322746</v>
      </c>
      <c r="AM28" s="65">
        <f t="shared" si="10"/>
        <v>1126033449924007.2</v>
      </c>
      <c r="AN28" s="67">
        <f t="shared" si="23"/>
        <v>2.680837212543554</v>
      </c>
      <c r="AO28" s="31">
        <v>3.86</v>
      </c>
      <c r="AP28" s="32">
        <f t="shared" si="24"/>
        <v>2.7668533797909403</v>
      </c>
      <c r="AZ28" s="1">
        <f t="shared" si="25"/>
        <v>0</v>
      </c>
    </row>
    <row r="29" spans="1:52" ht="14.25">
      <c r="A29" s="12" t="s">
        <v>25</v>
      </c>
      <c r="B29" s="19" t="s">
        <v>26</v>
      </c>
      <c r="C29" s="19" t="s">
        <v>27</v>
      </c>
      <c r="D29" s="19" t="s">
        <v>28</v>
      </c>
      <c r="E29" s="68" t="s">
        <v>41</v>
      </c>
      <c r="F29" s="68">
        <v>4</v>
      </c>
      <c r="G29" s="68"/>
      <c r="H29" s="69">
        <v>693.1</v>
      </c>
      <c r="I29" s="59">
        <v>61</v>
      </c>
      <c r="J29" s="59">
        <v>511.5</v>
      </c>
      <c r="K29" s="59" t="s">
        <v>30</v>
      </c>
      <c r="L29" s="59">
        <v>0.99</v>
      </c>
      <c r="M29" s="59">
        <v>61</v>
      </c>
      <c r="N29" s="59">
        <v>0.36</v>
      </c>
      <c r="O29" s="59">
        <v>511.5</v>
      </c>
      <c r="P29" s="59">
        <f t="shared" si="33"/>
        <v>450.5</v>
      </c>
      <c r="Q29" s="70">
        <f t="shared" si="11"/>
        <v>0.730608858750541</v>
      </c>
      <c r="R29" s="59">
        <f t="shared" si="32"/>
        <v>60.39</v>
      </c>
      <c r="S29" s="59">
        <f t="shared" si="13"/>
        <v>506.385</v>
      </c>
      <c r="T29" s="71">
        <f t="shared" si="14"/>
        <v>151.53846153846155</v>
      </c>
      <c r="U29" s="59">
        <v>1970</v>
      </c>
      <c r="V29" s="72">
        <f t="shared" si="15"/>
        <v>-354.84653846153844</v>
      </c>
      <c r="W29" s="72">
        <f t="shared" si="16"/>
        <v>91.14846153846155</v>
      </c>
      <c r="X29" s="73">
        <f t="shared" si="17"/>
        <v>0.730608858750541</v>
      </c>
      <c r="Y29" s="73">
        <f t="shared" si="18"/>
        <v>0.2962628769080382</v>
      </c>
      <c r="Z29" s="64">
        <f t="shared" si="19"/>
        <v>0.26567594863656036</v>
      </c>
      <c r="AA29" s="65">
        <v>3.74</v>
      </c>
      <c r="AB29" s="65">
        <f t="shared" si="20"/>
        <v>2.732477131727024</v>
      </c>
      <c r="AC29" s="65">
        <f t="shared" si="2"/>
        <v>0.9936280479007358</v>
      </c>
      <c r="AD29" s="65">
        <f t="shared" si="21"/>
        <v>1893.8799000000001</v>
      </c>
      <c r="AE29" s="65">
        <f t="shared" si="22"/>
        <v>688.6836</v>
      </c>
      <c r="AF29" s="65">
        <f t="shared" si="27"/>
        <v>1356706.6919999998</v>
      </c>
      <c r="AG29" s="65">
        <f t="shared" si="4"/>
        <v>1304284.02749964</v>
      </c>
      <c r="AH29" s="65">
        <f t="shared" si="28"/>
        <v>1343139.62508</v>
      </c>
      <c r="AI29" s="65">
        <f t="shared" si="29"/>
        <v>1291241.1872246435</v>
      </c>
      <c r="AJ29" s="65">
        <f t="shared" si="30"/>
        <v>382546.82890932367</v>
      </c>
      <c r="AK29" s="65">
        <f t="shared" si="8"/>
        <v>1734317204096.7617</v>
      </c>
      <c r="AL29" s="65">
        <f t="shared" si="31"/>
        <v>172337346.42365032</v>
      </c>
      <c r="AM29" s="65">
        <f t="shared" si="10"/>
        <v>781309900445591.1</v>
      </c>
      <c r="AN29" s="67">
        <f t="shared" si="23"/>
        <v>2.732477131727024</v>
      </c>
      <c r="AO29" s="31">
        <v>3.86</v>
      </c>
      <c r="AP29" s="32">
        <f t="shared" si="24"/>
        <v>2.820150194777088</v>
      </c>
      <c r="AZ29" s="1">
        <f t="shared" si="25"/>
        <v>0</v>
      </c>
    </row>
    <row r="30" spans="1:52" ht="14.25">
      <c r="A30" s="12" t="s">
        <v>25</v>
      </c>
      <c r="B30" s="19" t="s">
        <v>26</v>
      </c>
      <c r="C30" s="19" t="s">
        <v>27</v>
      </c>
      <c r="D30" s="19" t="s">
        <v>28</v>
      </c>
      <c r="E30" s="68" t="s">
        <v>41</v>
      </c>
      <c r="F30" s="68">
        <v>6</v>
      </c>
      <c r="G30" s="68"/>
      <c r="H30" s="69">
        <v>393.9</v>
      </c>
      <c r="I30" s="59">
        <v>44.2</v>
      </c>
      <c r="J30" s="59">
        <v>544.7</v>
      </c>
      <c r="K30" s="59" t="s">
        <v>30</v>
      </c>
      <c r="L30" s="59">
        <v>0.99</v>
      </c>
      <c r="M30" s="59">
        <v>44.2</v>
      </c>
      <c r="N30" s="59">
        <v>0.36</v>
      </c>
      <c r="O30" s="59">
        <v>544.7</v>
      </c>
      <c r="P30" s="59">
        <f t="shared" si="33"/>
        <v>500.50000000000006</v>
      </c>
      <c r="Q30" s="70">
        <f t="shared" si="11"/>
        <v>1.3690099009900991</v>
      </c>
      <c r="R30" s="59">
        <f t="shared" si="32"/>
        <v>43.758</v>
      </c>
      <c r="S30" s="59">
        <f t="shared" si="13"/>
        <v>539.253</v>
      </c>
      <c r="T30" s="71">
        <f t="shared" si="14"/>
        <v>163.30769230769232</v>
      </c>
      <c r="U30" s="59">
        <v>2123</v>
      </c>
      <c r="V30" s="72">
        <f t="shared" si="15"/>
        <v>-375.9453076923077</v>
      </c>
      <c r="W30" s="72">
        <f t="shared" si="16"/>
        <v>119.54969230769231</v>
      </c>
      <c r="X30" s="73">
        <f t="shared" si="17"/>
        <v>1.3690099009900991</v>
      </c>
      <c r="Y30" s="73">
        <f t="shared" si="18"/>
        <v>0.29981217607433874</v>
      </c>
      <c r="Z30" s="64">
        <f t="shared" si="19"/>
        <v>0.4978217821782179</v>
      </c>
      <c r="AA30" s="65">
        <v>3.74</v>
      </c>
      <c r="AB30" s="65">
        <f t="shared" si="20"/>
        <v>5.120097029702971</v>
      </c>
      <c r="AC30" s="65">
        <f t="shared" si="2"/>
        <v>1.861853465346535</v>
      </c>
      <c r="AD30" s="65">
        <f t="shared" si="21"/>
        <v>2016.8062200000002</v>
      </c>
      <c r="AE30" s="65">
        <f t="shared" si="22"/>
        <v>733.3840800000002</v>
      </c>
      <c r="AF30" s="65">
        <f t="shared" si="27"/>
        <v>1556974.4018400004</v>
      </c>
      <c r="AG30" s="65">
        <f t="shared" si="4"/>
        <v>1479093.574192978</v>
      </c>
      <c r="AH30" s="65">
        <f t="shared" si="28"/>
        <v>1541404.6578216003</v>
      </c>
      <c r="AI30" s="65">
        <f t="shared" si="29"/>
        <v>1464302.6384510482</v>
      </c>
      <c r="AJ30" s="65">
        <f t="shared" si="30"/>
        <v>439015.7604654044</v>
      </c>
      <c r="AK30" s="65">
        <f t="shared" si="8"/>
        <v>2257082907368.9043</v>
      </c>
      <c r="AL30" s="65">
        <f t="shared" si="31"/>
        <v>219727388.11293495</v>
      </c>
      <c r="AM30" s="65">
        <f t="shared" si="10"/>
        <v>1129669995138136.8</v>
      </c>
      <c r="AN30" s="67">
        <f t="shared" si="23"/>
        <v>5.120097029702971</v>
      </c>
      <c r="AO30" s="31">
        <v>3.86</v>
      </c>
      <c r="AP30" s="32">
        <f t="shared" si="24"/>
        <v>5.284378217821782</v>
      </c>
      <c r="AZ30" s="1">
        <f t="shared" si="25"/>
        <v>0</v>
      </c>
    </row>
    <row r="31" spans="1:52" ht="14.25">
      <c r="A31" s="12" t="s">
        <v>25</v>
      </c>
      <c r="B31" s="19" t="s">
        <v>26</v>
      </c>
      <c r="C31" s="19" t="s">
        <v>27</v>
      </c>
      <c r="D31" s="19" t="s">
        <v>28</v>
      </c>
      <c r="E31" s="56" t="s">
        <v>41</v>
      </c>
      <c r="F31" s="56">
        <v>7</v>
      </c>
      <c r="G31" s="56"/>
      <c r="H31" s="57">
        <v>795.2</v>
      </c>
      <c r="I31" s="58">
        <v>82.2</v>
      </c>
      <c r="J31" s="58">
        <v>602.9</v>
      </c>
      <c r="K31" s="58" t="s">
        <v>30</v>
      </c>
      <c r="L31" s="58">
        <v>0.99</v>
      </c>
      <c r="M31" s="58">
        <v>82.2</v>
      </c>
      <c r="N31" s="59">
        <v>0.36</v>
      </c>
      <c r="O31" s="58">
        <v>82.2</v>
      </c>
      <c r="P31" s="58">
        <f t="shared" si="33"/>
        <v>0</v>
      </c>
      <c r="Q31" s="60">
        <f t="shared" si="11"/>
        <v>0.10233651911468812</v>
      </c>
      <c r="R31" s="58">
        <f t="shared" si="32"/>
        <v>81.378</v>
      </c>
      <c r="S31" s="58">
        <f t="shared" si="13"/>
        <v>81.378</v>
      </c>
      <c r="T31" s="61">
        <f t="shared" si="14"/>
        <v>316.15384615384613</v>
      </c>
      <c r="U31" s="58">
        <v>4110</v>
      </c>
      <c r="V31" s="62">
        <f t="shared" si="15"/>
        <v>234.77584615384615</v>
      </c>
      <c r="W31" s="62">
        <f t="shared" si="16"/>
        <v>234.77584615384615</v>
      </c>
      <c r="X31" s="63">
        <f t="shared" si="17"/>
        <v>0.7505923038229375</v>
      </c>
      <c r="Y31" s="63">
        <f t="shared" si="18"/>
        <v>0.5243885323500517</v>
      </c>
      <c r="Z31" s="64">
        <f t="shared" si="19"/>
        <v>0.03721327967806841</v>
      </c>
      <c r="AA31" s="65">
        <v>3.74</v>
      </c>
      <c r="AB31" s="66">
        <f t="shared" si="20"/>
        <v>0.3827385814889336</v>
      </c>
      <c r="AC31" s="65">
        <f t="shared" si="2"/>
        <v>0.13917766599597586</v>
      </c>
      <c r="AD31" s="66">
        <f t="shared" si="21"/>
        <v>304.35372</v>
      </c>
      <c r="AE31" s="65">
        <f t="shared" si="22"/>
        <v>110.67408000000002</v>
      </c>
      <c r="AF31" s="66">
        <f t="shared" si="27"/>
        <v>454870.4688000001</v>
      </c>
      <c r="AG31" s="65">
        <f t="shared" si="4"/>
        <v>33684.06795557761</v>
      </c>
      <c r="AH31" s="66">
        <f t="shared" si="28"/>
        <v>450321.76411200006</v>
      </c>
      <c r="AI31" s="65">
        <f t="shared" si="29"/>
        <v>33347.22727602183</v>
      </c>
      <c r="AJ31" s="66">
        <f t="shared" si="30"/>
        <v>17486.9035692167</v>
      </c>
      <c r="AK31" s="65">
        <f t="shared" si="8"/>
        <v>15016982215.18196</v>
      </c>
      <c r="AL31" s="66">
        <f t="shared" si="31"/>
        <v>0</v>
      </c>
      <c r="AM31" s="65">
        <f t="shared" si="10"/>
        <v>0</v>
      </c>
      <c r="AN31" s="67">
        <f t="shared" si="23"/>
        <v>0.3827385814889336</v>
      </c>
      <c r="AO31" s="31">
        <v>3.86</v>
      </c>
      <c r="AP31" s="32">
        <f t="shared" si="24"/>
        <v>0.39501896378269613</v>
      </c>
      <c r="AZ31" s="1">
        <f t="shared" si="25"/>
        <v>0</v>
      </c>
    </row>
    <row r="32" spans="1:52" ht="14.25">
      <c r="A32" s="12" t="s">
        <v>25</v>
      </c>
      <c r="B32" s="19" t="s">
        <v>26</v>
      </c>
      <c r="C32" s="19" t="s">
        <v>27</v>
      </c>
      <c r="D32" s="19" t="s">
        <v>28</v>
      </c>
      <c r="E32" s="68" t="s">
        <v>41</v>
      </c>
      <c r="F32" s="68">
        <v>8</v>
      </c>
      <c r="G32" s="68"/>
      <c r="H32" s="69">
        <v>375.7</v>
      </c>
      <c r="I32" s="59">
        <v>33.6</v>
      </c>
      <c r="J32" s="59">
        <v>287.4</v>
      </c>
      <c r="K32" s="59" t="s">
        <v>30</v>
      </c>
      <c r="L32" s="59">
        <v>0.99</v>
      </c>
      <c r="M32" s="59">
        <v>33.6</v>
      </c>
      <c r="N32" s="59">
        <v>0.36</v>
      </c>
      <c r="O32" s="59">
        <v>287.4</v>
      </c>
      <c r="P32" s="59">
        <f t="shared" si="33"/>
        <v>253.79999999999998</v>
      </c>
      <c r="Q32" s="70">
        <f t="shared" si="11"/>
        <v>0.7573223316475911</v>
      </c>
      <c r="R32" s="59">
        <f t="shared" si="32"/>
        <v>33.264</v>
      </c>
      <c r="S32" s="59">
        <f t="shared" si="13"/>
        <v>284.52599999999995</v>
      </c>
      <c r="T32" s="71">
        <f t="shared" si="14"/>
        <v>-4.769230769230769</v>
      </c>
      <c r="U32" s="76">
        <v>-62</v>
      </c>
      <c r="V32" s="72">
        <f t="shared" si="15"/>
        <v>-289.2952307692307</v>
      </c>
      <c r="W32" s="72">
        <f t="shared" si="16"/>
        <v>-38.03323076923077</v>
      </c>
      <c r="X32" s="73">
        <f t="shared" si="17"/>
        <v>0.7573223316475911</v>
      </c>
      <c r="Y32" s="73">
        <f t="shared" si="18"/>
        <v>-0.01659440072801242</v>
      </c>
      <c r="Z32" s="64">
        <f t="shared" si="19"/>
        <v>0.2753899387809422</v>
      </c>
      <c r="AA32" s="65">
        <v>3.74</v>
      </c>
      <c r="AB32" s="65">
        <f t="shared" si="20"/>
        <v>2.8323855203619908</v>
      </c>
      <c r="AC32" s="65">
        <f t="shared" si="2"/>
        <v>1.0299583710407239</v>
      </c>
      <c r="AD32" s="65">
        <f t="shared" si="21"/>
        <v>1064.1272399999998</v>
      </c>
      <c r="AE32" s="65">
        <f t="shared" si="22"/>
        <v>386.9553599999999</v>
      </c>
      <c r="AF32" s="65">
        <f t="shared" si="27"/>
        <v>-23991.232319999996</v>
      </c>
      <c r="AG32" s="65">
        <f t="shared" si="4"/>
        <v>411769.73924000625</v>
      </c>
      <c r="AH32" s="65">
        <f t="shared" si="28"/>
        <v>-23751.319996799997</v>
      </c>
      <c r="AI32" s="65">
        <f t="shared" si="29"/>
        <v>407652.0418476062</v>
      </c>
      <c r="AJ32" s="65">
        <f t="shared" si="30"/>
        <v>-6764.741340011666</v>
      </c>
      <c r="AK32" s="65">
        <f t="shared" si="8"/>
        <v>-9682274093.271399</v>
      </c>
      <c r="AL32" s="65">
        <f t="shared" si="31"/>
        <v>-1716891.3520949606</v>
      </c>
      <c r="AM32" s="65">
        <f t="shared" si="10"/>
        <v>-2457361164872.281</v>
      </c>
      <c r="AN32" s="67">
        <f t="shared" si="23"/>
        <v>2.8323855203619908</v>
      </c>
      <c r="AO32" s="31">
        <v>3.86</v>
      </c>
      <c r="AP32" s="32">
        <f t="shared" si="24"/>
        <v>2.923264200159702</v>
      </c>
      <c r="AZ32" s="1">
        <f t="shared" si="25"/>
        <v>0</v>
      </c>
    </row>
    <row r="33" spans="1:52" ht="14.25">
      <c r="A33" s="12" t="s">
        <v>25</v>
      </c>
      <c r="B33" s="19" t="s">
        <v>26</v>
      </c>
      <c r="C33" s="19" t="s">
        <v>27</v>
      </c>
      <c r="D33" s="19" t="s">
        <v>28</v>
      </c>
      <c r="E33" s="56" t="s">
        <v>42</v>
      </c>
      <c r="F33" s="56">
        <v>1</v>
      </c>
      <c r="G33" s="56" t="s">
        <v>43</v>
      </c>
      <c r="H33" s="85">
        <v>355</v>
      </c>
      <c r="I33" s="58">
        <v>22.9</v>
      </c>
      <c r="J33" s="58">
        <v>242.68</v>
      </c>
      <c r="K33" s="58" t="s">
        <v>30</v>
      </c>
      <c r="L33" s="58">
        <v>0.99</v>
      </c>
      <c r="M33" s="58">
        <v>22.9</v>
      </c>
      <c r="N33" s="59">
        <v>0.36</v>
      </c>
      <c r="O33" s="58">
        <v>22.9</v>
      </c>
      <c r="P33" s="58">
        <f t="shared" si="33"/>
        <v>0</v>
      </c>
      <c r="Q33" s="60">
        <f t="shared" si="11"/>
        <v>0.06386197183098591</v>
      </c>
      <c r="R33" s="58">
        <f t="shared" si="32"/>
        <v>22.671</v>
      </c>
      <c r="S33" s="58">
        <f t="shared" si="13"/>
        <v>22.671</v>
      </c>
      <c r="T33" s="61">
        <f t="shared" si="14"/>
        <v>14.461538461538462</v>
      </c>
      <c r="U33" s="58">
        <v>188</v>
      </c>
      <c r="V33" s="62">
        <f t="shared" si="15"/>
        <v>-8.209461538461538</v>
      </c>
      <c r="W33" s="62">
        <f t="shared" si="16"/>
        <v>-8.209461538461538</v>
      </c>
      <c r="X33" s="63">
        <f t="shared" si="17"/>
        <v>0.6767695774647887</v>
      </c>
      <c r="Y33" s="63">
        <f t="shared" si="18"/>
        <v>0.05959097767240177</v>
      </c>
      <c r="Z33" s="64">
        <f t="shared" si="19"/>
        <v>0.023222535211267607</v>
      </c>
      <c r="AA33" s="65">
        <v>3.74</v>
      </c>
      <c r="AB33" s="66">
        <f t="shared" si="20"/>
        <v>0.2388437746478873</v>
      </c>
      <c r="AC33" s="65">
        <f t="shared" si="2"/>
        <v>0.08685228169014085</v>
      </c>
      <c r="AD33" s="66">
        <f t="shared" si="21"/>
        <v>84.78953999999999</v>
      </c>
      <c r="AE33" s="65">
        <f t="shared" si="22"/>
        <v>30.83256</v>
      </c>
      <c r="AF33" s="66">
        <f t="shared" si="27"/>
        <v>5796.52128</v>
      </c>
      <c r="AG33" s="65">
        <f t="shared" si="4"/>
        <v>2614.2785794223996</v>
      </c>
      <c r="AH33" s="66">
        <f t="shared" si="28"/>
        <v>5738.5560672</v>
      </c>
      <c r="AI33" s="65">
        <f t="shared" si="29"/>
        <v>2588.1357936281756</v>
      </c>
      <c r="AJ33" s="66">
        <f t="shared" si="30"/>
        <v>154.22954229124045</v>
      </c>
      <c r="AK33" s="65">
        <f t="shared" si="8"/>
        <v>14852162.361262456</v>
      </c>
      <c r="AL33" s="66">
        <f t="shared" si="31"/>
        <v>0</v>
      </c>
      <c r="AM33" s="65">
        <f t="shared" si="10"/>
        <v>0</v>
      </c>
      <c r="AN33" s="67">
        <f t="shared" si="23"/>
        <v>0.2388437746478873</v>
      </c>
      <c r="AO33" s="31">
        <v>3.86</v>
      </c>
      <c r="AP33" s="32">
        <f t="shared" si="24"/>
        <v>0.2465072112676056</v>
      </c>
      <c r="AZ33" s="1">
        <f t="shared" si="25"/>
        <v>0</v>
      </c>
    </row>
    <row r="34" spans="1:52" ht="14.25">
      <c r="A34" s="12" t="s">
        <v>25</v>
      </c>
      <c r="B34" s="19" t="s">
        <v>26</v>
      </c>
      <c r="C34" s="19" t="s">
        <v>27</v>
      </c>
      <c r="D34" s="19" t="s">
        <v>44</v>
      </c>
      <c r="E34" s="68" t="s">
        <v>33</v>
      </c>
      <c r="F34" s="68">
        <v>13</v>
      </c>
      <c r="G34" s="68"/>
      <c r="H34" s="69">
        <v>270.7</v>
      </c>
      <c r="I34" s="59">
        <v>33.6</v>
      </c>
      <c r="J34" s="59">
        <v>267.9</v>
      </c>
      <c r="K34" s="59" t="s">
        <v>30</v>
      </c>
      <c r="L34" s="59">
        <v>0.99</v>
      </c>
      <c r="M34" s="59">
        <v>33.6</v>
      </c>
      <c r="N34" s="59">
        <v>0.36</v>
      </c>
      <c r="O34" s="59">
        <v>74.2</v>
      </c>
      <c r="P34" s="59">
        <f t="shared" si="33"/>
        <v>40.6</v>
      </c>
      <c r="Q34" s="70">
        <f t="shared" si="11"/>
        <v>0.2713631326191356</v>
      </c>
      <c r="R34" s="59">
        <f t="shared" si="32"/>
        <v>33.264</v>
      </c>
      <c r="S34" s="59">
        <f t="shared" si="13"/>
        <v>73.458</v>
      </c>
      <c r="T34" s="71">
        <f t="shared" si="14"/>
        <v>209</v>
      </c>
      <c r="U34" s="59">
        <v>2717</v>
      </c>
      <c r="V34" s="72">
        <f t="shared" si="15"/>
        <v>135.542</v>
      </c>
      <c r="W34" s="72">
        <f t="shared" si="16"/>
        <v>175.736</v>
      </c>
      <c r="X34" s="73">
        <f t="shared" si="17"/>
        <v>0.979759881787957</v>
      </c>
      <c r="Y34" s="73">
        <f t="shared" si="18"/>
        <v>0.7801418439716312</v>
      </c>
      <c r="Z34" s="64">
        <f t="shared" si="19"/>
        <v>0.09867750277059475</v>
      </c>
      <c r="AA34" s="65">
        <v>3.74</v>
      </c>
      <c r="AB34" s="65">
        <f t="shared" si="20"/>
        <v>1.0148981159955672</v>
      </c>
      <c r="AC34" s="65">
        <f t="shared" si="2"/>
        <v>0.3690538603620244</v>
      </c>
      <c r="AD34" s="65">
        <f t="shared" si="21"/>
        <v>274.73292000000004</v>
      </c>
      <c r="AE34" s="65">
        <f t="shared" si="22"/>
        <v>99.90288000000001</v>
      </c>
      <c r="AF34" s="65">
        <f t="shared" si="27"/>
        <v>271436.12496000004</v>
      </c>
      <c r="AG34" s="65">
        <f t="shared" si="4"/>
        <v>27446.609938809608</v>
      </c>
      <c r="AH34" s="65">
        <f t="shared" si="28"/>
        <v>268721.76371040003</v>
      </c>
      <c r="AI34" s="65">
        <f t="shared" si="29"/>
        <v>27172.14383942151</v>
      </c>
      <c r="AJ34" s="65">
        <f t="shared" si="30"/>
        <v>21198.1263995487</v>
      </c>
      <c r="AK34" s="65">
        <f t="shared" si="8"/>
        <v>7301746416.322029</v>
      </c>
      <c r="AL34" s="65">
        <f t="shared" si="31"/>
        <v>860643.9318216773</v>
      </c>
      <c r="AM34" s="65">
        <f t="shared" si="10"/>
        <v>296450904502.6744</v>
      </c>
      <c r="AN34" s="67">
        <f t="shared" si="23"/>
        <v>1.0148981159955672</v>
      </c>
      <c r="AO34" s="31">
        <v>3.86</v>
      </c>
      <c r="AP34" s="32">
        <f t="shared" si="24"/>
        <v>1.0474616919098634</v>
      </c>
      <c r="AZ34" s="1">
        <f t="shared" si="25"/>
        <v>0</v>
      </c>
    </row>
    <row r="35" spans="1:52" ht="14.25">
      <c r="A35" s="12" t="s">
        <v>25</v>
      </c>
      <c r="B35" s="19" t="s">
        <v>26</v>
      </c>
      <c r="C35" s="19" t="s">
        <v>27</v>
      </c>
      <c r="D35" s="19" t="s">
        <v>44</v>
      </c>
      <c r="E35" s="77" t="s">
        <v>45</v>
      </c>
      <c r="F35" s="77">
        <v>75</v>
      </c>
      <c r="G35" s="77"/>
      <c r="H35" s="78">
        <v>1842.5</v>
      </c>
      <c r="I35" s="79">
        <v>582.2</v>
      </c>
      <c r="J35" s="79">
        <v>1493.2</v>
      </c>
      <c r="K35" s="79" t="s">
        <v>30</v>
      </c>
      <c r="L35" s="79">
        <v>0.99</v>
      </c>
      <c r="M35" s="79">
        <v>1493.2</v>
      </c>
      <c r="N35" s="59">
        <v>0.36</v>
      </c>
      <c r="O35" s="79">
        <v>1493.2</v>
      </c>
      <c r="P35" s="79">
        <f t="shared" si="33"/>
        <v>0</v>
      </c>
      <c r="Q35" s="80">
        <f t="shared" si="11"/>
        <v>0.8023164179104478</v>
      </c>
      <c r="R35" s="79">
        <f t="shared" si="32"/>
        <v>1478.268</v>
      </c>
      <c r="S35" s="79">
        <f t="shared" si="13"/>
        <v>1478.268</v>
      </c>
      <c r="T35" s="81">
        <f t="shared" si="14"/>
        <v>1952</v>
      </c>
      <c r="U35" s="79">
        <v>25376</v>
      </c>
      <c r="V35" s="82">
        <f t="shared" si="15"/>
        <v>473.73199999999997</v>
      </c>
      <c r="W35" s="82">
        <f t="shared" si="16"/>
        <v>473.73199999999997</v>
      </c>
      <c r="X35" s="83">
        <f t="shared" si="17"/>
        <v>0.8023164179104478</v>
      </c>
      <c r="Y35" s="83">
        <f t="shared" si="18"/>
        <v>1.3072595767479238</v>
      </c>
      <c r="Z35" s="64">
        <f t="shared" si="19"/>
        <v>0.2917514246947083</v>
      </c>
      <c r="AA35" s="65">
        <v>3.74</v>
      </c>
      <c r="AB35" s="84">
        <f t="shared" si="20"/>
        <v>3.000663402985075</v>
      </c>
      <c r="AC35" s="65">
        <f t="shared" si="2"/>
        <v>1.091150328358209</v>
      </c>
      <c r="AD35" s="84">
        <f t="shared" si="21"/>
        <v>5528.722320000001</v>
      </c>
      <c r="AE35" s="65">
        <f t="shared" si="22"/>
        <v>2010.4444799999999</v>
      </c>
      <c r="AF35" s="84">
        <f t="shared" si="27"/>
        <v>51017039.124479994</v>
      </c>
      <c r="AG35" s="65">
        <f t="shared" si="4"/>
        <v>11115189.269696794</v>
      </c>
      <c r="AH35" s="84">
        <f t="shared" si="28"/>
        <v>50506868.733235195</v>
      </c>
      <c r="AI35" s="65">
        <f t="shared" si="29"/>
        <v>11004037.376999827</v>
      </c>
      <c r="AJ35" s="84">
        <f t="shared" si="30"/>
        <v>14385133.243975127</v>
      </c>
      <c r="AK35" s="65">
        <f t="shared" si="8"/>
        <v>555779471335744</v>
      </c>
      <c r="AL35" s="84">
        <f t="shared" si="31"/>
        <v>0</v>
      </c>
      <c r="AM35" s="65">
        <f t="shared" si="10"/>
        <v>0</v>
      </c>
      <c r="AN35" s="67">
        <f t="shared" si="23"/>
        <v>3.000663402985075</v>
      </c>
      <c r="AO35" s="31">
        <v>3.86</v>
      </c>
      <c r="AP35" s="32">
        <f t="shared" si="24"/>
        <v>3.0969413731343285</v>
      </c>
      <c r="AZ35" s="1">
        <f t="shared" si="25"/>
        <v>0</v>
      </c>
    </row>
    <row r="36" spans="1:52" ht="14.25">
      <c r="A36" s="12" t="s">
        <v>25</v>
      </c>
      <c r="B36" s="19" t="s">
        <v>26</v>
      </c>
      <c r="C36" s="19" t="s">
        <v>27</v>
      </c>
      <c r="D36" s="19" t="s">
        <v>44</v>
      </c>
      <c r="E36" s="56" t="s">
        <v>45</v>
      </c>
      <c r="F36" s="56">
        <v>77</v>
      </c>
      <c r="G36" s="56"/>
      <c r="H36" s="57">
        <v>2594.5</v>
      </c>
      <c r="I36" s="58">
        <v>185.4</v>
      </c>
      <c r="J36" s="58">
        <v>1215.5</v>
      </c>
      <c r="K36" s="58" t="s">
        <v>30</v>
      </c>
      <c r="L36" s="58">
        <v>0.99</v>
      </c>
      <c r="M36" s="58">
        <v>1215.5</v>
      </c>
      <c r="N36" s="59">
        <v>0.36</v>
      </c>
      <c r="O36" s="58">
        <v>1215.5</v>
      </c>
      <c r="P36" s="58">
        <f t="shared" si="33"/>
        <v>0</v>
      </c>
      <c r="Q36" s="60">
        <f t="shared" si="11"/>
        <v>0.4638061283484294</v>
      </c>
      <c r="R36" s="58">
        <f t="shared" si="32"/>
        <v>1203.345</v>
      </c>
      <c r="S36" s="58">
        <f t="shared" si="13"/>
        <v>1203.345</v>
      </c>
      <c r="T36" s="61">
        <f t="shared" si="14"/>
        <v>1583.1538461538462</v>
      </c>
      <c r="U36" s="58">
        <v>20581</v>
      </c>
      <c r="V36" s="62">
        <f t="shared" si="15"/>
        <v>379.80884615384616</v>
      </c>
      <c r="W36" s="62">
        <f t="shared" si="16"/>
        <v>379.80884615384616</v>
      </c>
      <c r="X36" s="63">
        <f t="shared" si="17"/>
        <v>0.4638061283484294</v>
      </c>
      <c r="Y36" s="63">
        <f t="shared" si="18"/>
        <v>1.302471284371737</v>
      </c>
      <c r="Z36" s="64">
        <f t="shared" si="19"/>
        <v>0.1686567739448834</v>
      </c>
      <c r="AA36" s="65">
        <v>3.74</v>
      </c>
      <c r="AB36" s="66">
        <f t="shared" si="20"/>
        <v>1.734634920023126</v>
      </c>
      <c r="AC36" s="65">
        <f t="shared" si="2"/>
        <v>0.630776334553864</v>
      </c>
      <c r="AD36" s="66">
        <f t="shared" si="21"/>
        <v>4500.5103</v>
      </c>
      <c r="AE36" s="65">
        <f t="shared" si="22"/>
        <v>1636.5492</v>
      </c>
      <c r="AF36" s="66">
        <f t="shared" si="27"/>
        <v>33681819.0852</v>
      </c>
      <c r="AG36" s="65">
        <f t="shared" si="4"/>
        <v>7365306.53105676</v>
      </c>
      <c r="AH36" s="66">
        <f t="shared" si="28"/>
        <v>33345000.894347996</v>
      </c>
      <c r="AI36" s="65">
        <f t="shared" si="29"/>
        <v>7291653.465746192</v>
      </c>
      <c r="AJ36" s="66">
        <f t="shared" si="30"/>
        <v>9497169.25472407</v>
      </c>
      <c r="AK36" s="65">
        <f t="shared" si="8"/>
        <v>243140191336582.44</v>
      </c>
      <c r="AL36" s="66">
        <f t="shared" si="31"/>
        <v>0</v>
      </c>
      <c r="AM36" s="65">
        <f t="shared" si="10"/>
        <v>0</v>
      </c>
      <c r="AN36" s="67">
        <f t="shared" si="23"/>
        <v>1.734634920023126</v>
      </c>
      <c r="AO36" s="31">
        <v>3.86</v>
      </c>
      <c r="AP36" s="32">
        <f t="shared" si="24"/>
        <v>1.7902916554249373</v>
      </c>
      <c r="AZ36" s="1">
        <f t="shared" si="25"/>
        <v>0</v>
      </c>
    </row>
    <row r="37" spans="1:52" ht="14.25">
      <c r="A37" s="12" t="s">
        <v>25</v>
      </c>
      <c r="B37" s="19" t="s">
        <v>26</v>
      </c>
      <c r="C37" s="19" t="s">
        <v>27</v>
      </c>
      <c r="D37" s="19" t="s">
        <v>44</v>
      </c>
      <c r="E37" s="68" t="s">
        <v>33</v>
      </c>
      <c r="F37" s="68">
        <v>79</v>
      </c>
      <c r="G37" s="68"/>
      <c r="H37" s="69">
        <v>3290.2</v>
      </c>
      <c r="I37" s="59">
        <v>246</v>
      </c>
      <c r="J37" s="59">
        <v>1726.4</v>
      </c>
      <c r="K37" s="59" t="s">
        <v>30</v>
      </c>
      <c r="L37" s="59">
        <v>0.99</v>
      </c>
      <c r="M37" s="59">
        <v>876.92</v>
      </c>
      <c r="N37" s="59">
        <v>0.36</v>
      </c>
      <c r="O37" s="59">
        <v>940</v>
      </c>
      <c r="P37" s="59">
        <f t="shared" si="33"/>
        <v>63.08000000000004</v>
      </c>
      <c r="Q37" s="70">
        <f t="shared" si="11"/>
        <v>0.2828399489392742</v>
      </c>
      <c r="R37" s="59">
        <f t="shared" si="32"/>
        <v>868.1508</v>
      </c>
      <c r="S37" s="59">
        <f t="shared" si="13"/>
        <v>930.6</v>
      </c>
      <c r="T37" s="71">
        <f t="shared" si="14"/>
        <v>868.1538461538462</v>
      </c>
      <c r="U37" s="59">
        <v>11286</v>
      </c>
      <c r="V37" s="72">
        <f t="shared" si="15"/>
        <v>-62.446153846153834</v>
      </c>
      <c r="W37" s="72">
        <f t="shared" si="16"/>
        <v>0.003046153846185007</v>
      </c>
      <c r="X37" s="73">
        <f t="shared" si="17"/>
        <v>0.5194626466476202</v>
      </c>
      <c r="Y37" s="73">
        <f t="shared" si="18"/>
        <v>0.5028694660297996</v>
      </c>
      <c r="Z37" s="64">
        <f aca="true" t="shared" si="34" ref="Z37:Z55">N37*O37/H37</f>
        <v>0.10285089052337244</v>
      </c>
      <c r="AA37" s="65">
        <v>3.74</v>
      </c>
      <c r="AB37" s="65">
        <f aca="true" t="shared" si="35" ref="AB37:AB56">Q37*AA37</f>
        <v>1.0578214090328857</v>
      </c>
      <c r="AC37" s="65">
        <f aca="true" t="shared" si="36" ref="AC37:AC56">Z37*AA37</f>
        <v>0.38466233055741295</v>
      </c>
      <c r="AD37" s="65">
        <f aca="true" t="shared" si="37" ref="AD37:AD55">AB37*H37</f>
        <v>3480.4440000000004</v>
      </c>
      <c r="AE37" s="65">
        <f aca="true" t="shared" si="38" ref="AE37:AE56">H37*AC37</f>
        <v>1265.616</v>
      </c>
      <c r="AF37" s="65">
        <f t="shared" si="27"/>
        <v>14283742.175999999</v>
      </c>
      <c r="AG37" s="65">
        <f t="shared" si="4"/>
        <v>4404905.613504001</v>
      </c>
      <c r="AH37" s="65">
        <f t="shared" si="28"/>
        <v>14140904.754239999</v>
      </c>
      <c r="AI37" s="65">
        <f t="shared" si="29"/>
        <v>4360856.557368961</v>
      </c>
      <c r="AJ37" s="65">
        <f t="shared" si="30"/>
        <v>2192941.60843668</v>
      </c>
      <c r="AK37" s="65">
        <f t="shared" si="8"/>
        <v>61666457224657.414</v>
      </c>
      <c r="AL37" s="65">
        <f t="shared" si="31"/>
        <v>138330756.66018587</v>
      </c>
      <c r="AM37" s="65">
        <f t="shared" si="10"/>
        <v>3889920121731392</v>
      </c>
      <c r="AN37" s="67">
        <f t="shared" si="23"/>
        <v>1.0578214090328857</v>
      </c>
      <c r="AO37" s="31">
        <v>3.86</v>
      </c>
      <c r="AP37" s="32">
        <f t="shared" si="24"/>
        <v>1.0917622029055984</v>
      </c>
      <c r="AZ37" s="1">
        <f t="shared" si="25"/>
        <v>0</v>
      </c>
    </row>
    <row r="38" spans="1:52" ht="14.25">
      <c r="A38" s="12" t="s">
        <v>25</v>
      </c>
      <c r="B38" s="19" t="s">
        <v>26</v>
      </c>
      <c r="C38" s="19" t="s">
        <v>27</v>
      </c>
      <c r="D38" s="19" t="s">
        <v>28</v>
      </c>
      <c r="E38" s="56" t="s">
        <v>33</v>
      </c>
      <c r="F38" s="56">
        <v>26</v>
      </c>
      <c r="G38" s="56"/>
      <c r="H38" s="57">
        <v>1780.2</v>
      </c>
      <c r="I38" s="58">
        <v>153</v>
      </c>
      <c r="J38" s="58">
        <v>899.9</v>
      </c>
      <c r="K38" s="58" t="s">
        <v>30</v>
      </c>
      <c r="L38" s="58">
        <v>0.99</v>
      </c>
      <c r="M38" s="58">
        <v>607.23</v>
      </c>
      <c r="N38" s="59">
        <v>0.36</v>
      </c>
      <c r="O38" s="58">
        <v>607.23</v>
      </c>
      <c r="P38" s="58">
        <f t="shared" si="33"/>
        <v>0</v>
      </c>
      <c r="Q38" s="60">
        <f aca="true" t="shared" si="39" ref="Q38:Q55">L38*O38/H38</f>
        <v>0.3376911021233569</v>
      </c>
      <c r="R38" s="58">
        <f t="shared" si="32"/>
        <v>601.1577</v>
      </c>
      <c r="S38" s="58">
        <f aca="true" t="shared" si="40" ref="S38:S56">O38*L38</f>
        <v>601.1577</v>
      </c>
      <c r="T38" s="61">
        <f t="shared" si="14"/>
        <v>601.1538461538462</v>
      </c>
      <c r="U38" s="58">
        <v>7815</v>
      </c>
      <c r="V38" s="62">
        <f aca="true" t="shared" si="41" ref="V38:V56">SUM(T38-S38)</f>
        <v>-0.003853846153788254</v>
      </c>
      <c r="W38" s="62">
        <f t="shared" si="16"/>
        <v>-0.003853846153788254</v>
      </c>
      <c r="X38" s="63">
        <f aca="true" t="shared" si="42" ref="X38:X55">L38*J38/H38</f>
        <v>0.5004499494438827</v>
      </c>
      <c r="Y38" s="63">
        <f aca="true" t="shared" si="43" ref="Y38:Y56">T38/J38</f>
        <v>0.6680229427201314</v>
      </c>
      <c r="Z38" s="64">
        <f t="shared" si="34"/>
        <v>0.12279676440849342</v>
      </c>
      <c r="AA38" s="65">
        <v>3.74</v>
      </c>
      <c r="AB38" s="66">
        <f t="shared" si="35"/>
        <v>1.262964721941355</v>
      </c>
      <c r="AC38" s="65">
        <f t="shared" si="36"/>
        <v>0.4592598988877654</v>
      </c>
      <c r="AD38" s="66">
        <f t="shared" si="37"/>
        <v>2248.329798</v>
      </c>
      <c r="AE38" s="65">
        <f t="shared" si="38"/>
        <v>817.574472</v>
      </c>
      <c r="AF38" s="66">
        <f t="shared" si="27"/>
        <v>6389344.49868</v>
      </c>
      <c r="AG38" s="65">
        <f t="shared" si="4"/>
        <v>1838177.0474817168</v>
      </c>
      <c r="AH38" s="66">
        <f t="shared" si="28"/>
        <v>6325451.0536932</v>
      </c>
      <c r="AI38" s="65">
        <f t="shared" si="29"/>
        <v>1819795.2770068997</v>
      </c>
      <c r="AJ38" s="66">
        <f t="shared" si="30"/>
        <v>1215664.9960943458</v>
      </c>
      <c r="AK38" s="65">
        <f t="shared" si="8"/>
        <v>11511025952449.203</v>
      </c>
      <c r="AL38" s="66">
        <f t="shared" si="31"/>
        <v>0</v>
      </c>
      <c r="AM38" s="65">
        <f t="shared" si="10"/>
        <v>0</v>
      </c>
      <c r="AN38" s="67">
        <f t="shared" si="23"/>
        <v>1.262964721941355</v>
      </c>
      <c r="AO38" s="31">
        <v>3.86</v>
      </c>
      <c r="AP38" s="32">
        <f t="shared" si="24"/>
        <v>1.3034876541961575</v>
      </c>
      <c r="AZ38" s="1">
        <f t="shared" si="25"/>
        <v>0</v>
      </c>
    </row>
    <row r="39" spans="1:52" ht="14.25">
      <c r="A39" s="12" t="s">
        <v>25</v>
      </c>
      <c r="B39" s="19" t="s">
        <v>26</v>
      </c>
      <c r="C39" s="19" t="s">
        <v>27</v>
      </c>
      <c r="D39" s="19" t="s">
        <v>28</v>
      </c>
      <c r="E39" s="68" t="s">
        <v>45</v>
      </c>
      <c r="F39" s="68">
        <v>4</v>
      </c>
      <c r="G39" s="68"/>
      <c r="H39" s="75">
        <v>6159.96</v>
      </c>
      <c r="I39" s="59">
        <v>660.7</v>
      </c>
      <c r="J39" s="59">
        <v>3168.7</v>
      </c>
      <c r="K39" s="59" t="s">
        <v>30</v>
      </c>
      <c r="L39" s="59">
        <v>0.99</v>
      </c>
      <c r="M39" s="59">
        <v>660.7</v>
      </c>
      <c r="N39" s="59">
        <v>0.36</v>
      </c>
      <c r="O39" s="59">
        <v>1664.2</v>
      </c>
      <c r="P39" s="59">
        <f t="shared" si="33"/>
        <v>1003.5</v>
      </c>
      <c r="Q39" s="70">
        <f t="shared" si="39"/>
        <v>0.267462451054877</v>
      </c>
      <c r="R39" s="59">
        <f t="shared" si="32"/>
        <v>654.0930000000001</v>
      </c>
      <c r="S39" s="59">
        <f t="shared" si="40"/>
        <v>1647.558</v>
      </c>
      <c r="T39" s="71">
        <f t="shared" si="14"/>
        <v>868.4615384615385</v>
      </c>
      <c r="U39" s="59">
        <v>11290</v>
      </c>
      <c r="V39" s="72">
        <f t="shared" si="41"/>
        <v>-779.0964615384615</v>
      </c>
      <c r="W39" s="72">
        <f t="shared" si="16"/>
        <v>214.36853846153838</v>
      </c>
      <c r="X39" s="73">
        <f t="shared" si="42"/>
        <v>0.5092586640172988</v>
      </c>
      <c r="Y39" s="73">
        <f t="shared" si="43"/>
        <v>0.27407502712832976</v>
      </c>
      <c r="Z39" s="64">
        <f t="shared" si="34"/>
        <v>0.09725907311086435</v>
      </c>
      <c r="AA39" s="65">
        <v>3.74</v>
      </c>
      <c r="AB39" s="65">
        <f t="shared" si="35"/>
        <v>1.00030956694524</v>
      </c>
      <c r="AC39" s="65">
        <f t="shared" si="36"/>
        <v>0.36374893343463266</v>
      </c>
      <c r="AD39" s="65">
        <f t="shared" si="37"/>
        <v>6161.86692</v>
      </c>
      <c r="AE39" s="65">
        <f t="shared" si="38"/>
        <v>2240.67888</v>
      </c>
      <c r="AF39" s="65">
        <f t="shared" si="27"/>
        <v>25297264.5552</v>
      </c>
      <c r="AG39" s="65">
        <f t="shared" si="4"/>
        <v>13806765.06901465</v>
      </c>
      <c r="AH39" s="65">
        <f t="shared" si="28"/>
        <v>25044291.909647997</v>
      </c>
      <c r="AI39" s="65">
        <f t="shared" si="29"/>
        <v>13668697.418324504</v>
      </c>
      <c r="AJ39" s="65">
        <f t="shared" si="30"/>
        <v>3746248.6157362196</v>
      </c>
      <c r="AK39" s="65">
        <f t="shared" si="8"/>
        <v>342322848169170.9</v>
      </c>
      <c r="AL39" s="65">
        <f t="shared" si="31"/>
        <v>3759360485.8912964</v>
      </c>
      <c r="AM39" s="65">
        <f t="shared" si="10"/>
        <v>3.4352097813776294E+17</v>
      </c>
      <c r="AN39" s="67">
        <f t="shared" si="23"/>
        <v>1.00030956694524</v>
      </c>
      <c r="AO39" s="31">
        <v>3.86</v>
      </c>
      <c r="AP39" s="32">
        <f t="shared" si="24"/>
        <v>1.0324050610718252</v>
      </c>
      <c r="AZ39" s="1">
        <f t="shared" si="25"/>
        <v>0</v>
      </c>
    </row>
    <row r="40" spans="1:52" ht="14.25">
      <c r="A40" s="12" t="s">
        <v>25</v>
      </c>
      <c r="B40" s="19" t="s">
        <v>26</v>
      </c>
      <c r="C40" s="19" t="s">
        <v>27</v>
      </c>
      <c r="D40" s="19" t="s">
        <v>28</v>
      </c>
      <c r="E40" s="68" t="s">
        <v>45</v>
      </c>
      <c r="F40" s="68">
        <v>6</v>
      </c>
      <c r="G40" s="68" t="s">
        <v>43</v>
      </c>
      <c r="H40" s="69">
        <v>3369.1</v>
      </c>
      <c r="I40" s="59">
        <v>277</v>
      </c>
      <c r="J40" s="59">
        <v>1883</v>
      </c>
      <c r="K40" s="59" t="s">
        <v>30</v>
      </c>
      <c r="L40" s="59">
        <v>0.99</v>
      </c>
      <c r="M40" s="59">
        <v>816.24</v>
      </c>
      <c r="N40" s="59">
        <v>0.36</v>
      </c>
      <c r="O40" s="59">
        <v>1043</v>
      </c>
      <c r="P40" s="59">
        <f t="shared" si="33"/>
        <v>226.76</v>
      </c>
      <c r="Q40" s="70">
        <f t="shared" si="39"/>
        <v>0.3064824433825057</v>
      </c>
      <c r="R40" s="59">
        <f t="shared" si="32"/>
        <v>808.0776</v>
      </c>
      <c r="S40" s="59">
        <f t="shared" si="40"/>
        <v>1032.57</v>
      </c>
      <c r="T40" s="71">
        <f t="shared" si="14"/>
        <v>808.0769230769231</v>
      </c>
      <c r="U40" s="59">
        <v>10505</v>
      </c>
      <c r="V40" s="72">
        <f t="shared" si="41"/>
        <v>-224.49307692307684</v>
      </c>
      <c r="W40" s="72">
        <f t="shared" si="16"/>
        <v>-0.0006769230768668422</v>
      </c>
      <c r="X40" s="73">
        <f t="shared" si="42"/>
        <v>0.5533139414086848</v>
      </c>
      <c r="Y40" s="73">
        <f t="shared" si="43"/>
        <v>0.42914334735896076</v>
      </c>
      <c r="Z40" s="64">
        <f t="shared" si="34"/>
        <v>0.11144816123000206</v>
      </c>
      <c r="AA40" s="65">
        <v>3.74</v>
      </c>
      <c r="AB40" s="65">
        <f t="shared" si="35"/>
        <v>1.1462443382505714</v>
      </c>
      <c r="AC40" s="65">
        <f t="shared" si="36"/>
        <v>0.41681612300020776</v>
      </c>
      <c r="AD40" s="65">
        <f t="shared" si="37"/>
        <v>3861.8118</v>
      </c>
      <c r="AE40" s="65">
        <f t="shared" si="38"/>
        <v>1404.2952</v>
      </c>
      <c r="AF40" s="65">
        <f t="shared" si="27"/>
        <v>14752121.076</v>
      </c>
      <c r="AG40" s="65">
        <f t="shared" si="4"/>
        <v>5423123.77404336</v>
      </c>
      <c r="AH40" s="65">
        <f t="shared" si="28"/>
        <v>14604599.86524</v>
      </c>
      <c r="AI40" s="65">
        <f t="shared" si="29"/>
        <v>5368892.536302926</v>
      </c>
      <c r="AJ40" s="65">
        <f t="shared" si="30"/>
        <v>2304024.5146395783</v>
      </c>
      <c r="AK40" s="65">
        <f t="shared" si="8"/>
        <v>78410527212177.75</v>
      </c>
      <c r="AL40" s="65">
        <f t="shared" si="31"/>
        <v>522460598.93967074</v>
      </c>
      <c r="AM40" s="65">
        <f t="shared" si="10"/>
        <v>17780371150633426</v>
      </c>
      <c r="AN40" s="67">
        <f t="shared" si="23"/>
        <v>1.1462443382505714</v>
      </c>
      <c r="AO40" s="31">
        <v>3.86</v>
      </c>
      <c r="AP40" s="32">
        <f t="shared" si="24"/>
        <v>1.183022231456472</v>
      </c>
      <c r="AZ40" s="1">
        <f t="shared" si="25"/>
        <v>0</v>
      </c>
    </row>
    <row r="41" spans="1:52" ht="14.25">
      <c r="A41" s="12" t="s">
        <v>25</v>
      </c>
      <c r="B41" s="19" t="s">
        <v>26</v>
      </c>
      <c r="C41" s="19" t="s">
        <v>27</v>
      </c>
      <c r="D41" s="19" t="s">
        <v>28</v>
      </c>
      <c r="E41" s="56" t="s">
        <v>46</v>
      </c>
      <c r="F41" s="56">
        <v>50</v>
      </c>
      <c r="G41" s="56"/>
      <c r="H41" s="86">
        <v>9449.28</v>
      </c>
      <c r="I41" s="58">
        <v>1554.4</v>
      </c>
      <c r="J41" s="58">
        <v>3955.3</v>
      </c>
      <c r="K41" s="58" t="s">
        <v>30</v>
      </c>
      <c r="L41" s="58">
        <v>1.61</v>
      </c>
      <c r="M41" s="58">
        <v>3955.3</v>
      </c>
      <c r="N41" s="58">
        <v>0.92</v>
      </c>
      <c r="O41" s="58">
        <v>3955.3</v>
      </c>
      <c r="P41" s="58">
        <f t="shared" si="33"/>
        <v>0</v>
      </c>
      <c r="Q41" s="60">
        <f t="shared" si="39"/>
        <v>0.6739172720037929</v>
      </c>
      <c r="R41" s="58">
        <f t="shared" si="32"/>
        <v>6368.033</v>
      </c>
      <c r="S41" s="58">
        <f t="shared" si="40"/>
        <v>6368.033</v>
      </c>
      <c r="T41" s="61">
        <f t="shared" si="14"/>
        <v>7074.538461538462</v>
      </c>
      <c r="U41" s="58">
        <v>91969</v>
      </c>
      <c r="V41" s="62">
        <f t="shared" si="41"/>
        <v>706.5054615384615</v>
      </c>
      <c r="W41" s="62">
        <f t="shared" si="16"/>
        <v>706.5054615384615</v>
      </c>
      <c r="X41" s="63">
        <f t="shared" si="42"/>
        <v>0.6739172720037929</v>
      </c>
      <c r="Y41" s="63">
        <f t="shared" si="43"/>
        <v>1.788622471503669</v>
      </c>
      <c r="Z41" s="64">
        <f t="shared" si="34"/>
        <v>0.38509558400216737</v>
      </c>
      <c r="AA41" s="65">
        <v>3.74</v>
      </c>
      <c r="AB41" s="66">
        <f t="shared" si="35"/>
        <v>2.5204505972941855</v>
      </c>
      <c r="AC41" s="65">
        <f t="shared" si="36"/>
        <v>1.440257484168106</v>
      </c>
      <c r="AD41" s="66">
        <f t="shared" si="37"/>
        <v>23816.443420000003</v>
      </c>
      <c r="AE41" s="65">
        <f t="shared" si="38"/>
        <v>13609.396240000002</v>
      </c>
      <c r="AF41" s="66">
        <f t="shared" si="27"/>
        <v>1251642562.7965603</v>
      </c>
      <c r="AG41" s="65">
        <f t="shared" si="4"/>
        <v>324127415.5303208</v>
      </c>
      <c r="AH41" s="66">
        <f t="shared" si="28"/>
        <v>2015144526.1024623</v>
      </c>
      <c r="AI41" s="65">
        <f t="shared" si="29"/>
        <v>521845139.00381655</v>
      </c>
      <c r="AJ41" s="66">
        <f t="shared" si="30"/>
        <v>933383942.267182</v>
      </c>
      <c r="AK41" s="65">
        <f t="shared" si="8"/>
        <v>1.0515933753367195E+18</v>
      </c>
      <c r="AL41" s="66">
        <f t="shared" si="31"/>
        <v>0</v>
      </c>
      <c r="AM41" s="65">
        <f t="shared" si="10"/>
        <v>0</v>
      </c>
      <c r="AN41" s="67">
        <f t="shared" si="23"/>
        <v>2.5204505972941855</v>
      </c>
      <c r="AO41" s="31">
        <v>3.86</v>
      </c>
      <c r="AP41" s="32">
        <f t="shared" si="24"/>
        <v>2.6013206699346405</v>
      </c>
      <c r="AZ41" s="1">
        <f t="shared" si="25"/>
        <v>0</v>
      </c>
    </row>
    <row r="42" spans="1:52" ht="14.25">
      <c r="A42" s="12" t="s">
        <v>25</v>
      </c>
      <c r="B42" s="19" t="s">
        <v>26</v>
      </c>
      <c r="C42" s="19" t="s">
        <v>27</v>
      </c>
      <c r="D42" s="19" t="s">
        <v>28</v>
      </c>
      <c r="E42" s="68" t="s">
        <v>46</v>
      </c>
      <c r="F42" s="68">
        <v>52</v>
      </c>
      <c r="G42" s="68"/>
      <c r="H42" s="69">
        <v>5599.4</v>
      </c>
      <c r="I42" s="59">
        <v>905.7</v>
      </c>
      <c r="J42" s="59">
        <v>2599.3</v>
      </c>
      <c r="K42" s="59" t="s">
        <v>30</v>
      </c>
      <c r="L42" s="59">
        <v>1.61</v>
      </c>
      <c r="M42" s="59">
        <v>1757.67</v>
      </c>
      <c r="N42" s="59">
        <v>0.92</v>
      </c>
      <c r="O42" s="59">
        <v>2599.3</v>
      </c>
      <c r="P42" s="59">
        <f t="shared" si="33"/>
        <v>841.6300000000001</v>
      </c>
      <c r="Q42" s="70">
        <f t="shared" si="39"/>
        <v>0.7473788263028183</v>
      </c>
      <c r="R42" s="59">
        <f t="shared" si="32"/>
        <v>2829.8487000000005</v>
      </c>
      <c r="S42" s="59">
        <f t="shared" si="40"/>
        <v>4184.8730000000005</v>
      </c>
      <c r="T42" s="71">
        <f t="shared" si="14"/>
        <v>2829.846153846154</v>
      </c>
      <c r="U42" s="59">
        <v>36788</v>
      </c>
      <c r="V42" s="72">
        <f t="shared" si="41"/>
        <v>-1355.0268461538467</v>
      </c>
      <c r="W42" s="72">
        <f t="shared" si="16"/>
        <v>-0.0025461538466515776</v>
      </c>
      <c r="X42" s="73">
        <f t="shared" si="42"/>
        <v>0.7473788263028183</v>
      </c>
      <c r="Y42" s="73">
        <f t="shared" si="43"/>
        <v>1.0886954771846857</v>
      </c>
      <c r="Z42" s="64">
        <f t="shared" si="34"/>
        <v>0.4270736150301819</v>
      </c>
      <c r="AA42" s="65">
        <v>3.74</v>
      </c>
      <c r="AB42" s="65">
        <f t="shared" si="35"/>
        <v>2.7951968103725404</v>
      </c>
      <c r="AC42" s="65">
        <f t="shared" si="36"/>
        <v>1.5972553202128803</v>
      </c>
      <c r="AD42" s="65">
        <f t="shared" si="37"/>
        <v>15651.425020000002</v>
      </c>
      <c r="AE42" s="65">
        <f t="shared" si="38"/>
        <v>8943.671440000002</v>
      </c>
      <c r="AF42" s="65">
        <f t="shared" si="27"/>
        <v>329019784.9347201</v>
      </c>
      <c r="AG42" s="65">
        <f t="shared" si="4"/>
        <v>139981202.94667548</v>
      </c>
      <c r="AH42" s="65">
        <f t="shared" si="28"/>
        <v>529721853.7448994</v>
      </c>
      <c r="AI42" s="65">
        <f t="shared" si="29"/>
        <v>225369736.74414754</v>
      </c>
      <c r="AJ42" s="65">
        <f t="shared" si="30"/>
        <v>245359013.0876567</v>
      </c>
      <c r="AK42" s="65">
        <f t="shared" si="8"/>
        <v>1.1938327472610981E+17</v>
      </c>
      <c r="AL42" s="65">
        <f t="shared" si="31"/>
        <v>206501506184.96454</v>
      </c>
      <c r="AM42" s="65">
        <f t="shared" si="10"/>
        <v>1.0047654550773581E+20</v>
      </c>
      <c r="AN42" s="67">
        <f t="shared" si="23"/>
        <v>2.7951968103725404</v>
      </c>
      <c r="AO42" s="31">
        <v>3.86</v>
      </c>
      <c r="AP42" s="32">
        <f t="shared" si="24"/>
        <v>2.8848822695288785</v>
      </c>
      <c r="AZ42" s="1">
        <f t="shared" si="25"/>
        <v>0</v>
      </c>
    </row>
    <row r="43" spans="1:52" ht="14.25">
      <c r="A43" s="12" t="s">
        <v>25</v>
      </c>
      <c r="B43" s="19" t="s">
        <v>26</v>
      </c>
      <c r="C43" s="19" t="s">
        <v>27</v>
      </c>
      <c r="D43" s="19" t="s">
        <v>28</v>
      </c>
      <c r="E43" s="77" t="s">
        <v>47</v>
      </c>
      <c r="F43" s="77">
        <v>15</v>
      </c>
      <c r="G43" s="77" t="s">
        <v>43</v>
      </c>
      <c r="H43" s="78">
        <v>2576.5</v>
      </c>
      <c r="I43" s="79">
        <v>1560.7</v>
      </c>
      <c r="J43" s="79">
        <v>3358.2</v>
      </c>
      <c r="K43" s="79" t="s">
        <v>30</v>
      </c>
      <c r="L43" s="79">
        <v>0.99</v>
      </c>
      <c r="M43" s="79">
        <v>3358.2</v>
      </c>
      <c r="N43" s="79">
        <v>0.36</v>
      </c>
      <c r="O43" s="79">
        <v>3358.2</v>
      </c>
      <c r="P43" s="79">
        <f t="shared" si="33"/>
        <v>0</v>
      </c>
      <c r="Q43" s="80">
        <f t="shared" si="39"/>
        <v>1.290362119153891</v>
      </c>
      <c r="R43" s="79">
        <f t="shared" si="32"/>
        <v>3324.618</v>
      </c>
      <c r="S43" s="79">
        <f t="shared" si="40"/>
        <v>3324.618</v>
      </c>
      <c r="T43" s="81">
        <f t="shared" si="14"/>
        <v>11566</v>
      </c>
      <c r="U43" s="79">
        <v>150358</v>
      </c>
      <c r="V43" s="82">
        <f t="shared" si="41"/>
        <v>8241.382</v>
      </c>
      <c r="W43" s="82">
        <f t="shared" si="16"/>
        <v>8241.382</v>
      </c>
      <c r="X43" s="83">
        <f t="shared" si="42"/>
        <v>1.290362119153891</v>
      </c>
      <c r="Y43" s="83">
        <f t="shared" si="43"/>
        <v>3.4441069620630103</v>
      </c>
      <c r="Z43" s="64">
        <f t="shared" si="34"/>
        <v>0.4692225887832331</v>
      </c>
      <c r="AA43" s="65">
        <v>3.74</v>
      </c>
      <c r="AB43" s="84">
        <f t="shared" si="35"/>
        <v>4.825954325635553</v>
      </c>
      <c r="AC43" s="65">
        <f t="shared" si="36"/>
        <v>1.754892482049292</v>
      </c>
      <c r="AD43" s="84">
        <f t="shared" si="37"/>
        <v>12434.071320000001</v>
      </c>
      <c r="AE43" s="65">
        <f t="shared" si="38"/>
        <v>4521.480480000001</v>
      </c>
      <c r="AF43" s="84">
        <f t="shared" si="27"/>
        <v>679840762.0118401</v>
      </c>
      <c r="AG43" s="65">
        <f t="shared" si="4"/>
        <v>56220410.76030785</v>
      </c>
      <c r="AH43" s="84">
        <f t="shared" si="28"/>
        <v>673042354.3917217</v>
      </c>
      <c r="AI43" s="65">
        <f t="shared" si="29"/>
        <v>55658206.65270477</v>
      </c>
      <c r="AJ43" s="84">
        <f t="shared" si="30"/>
        <v>191692817.02852225</v>
      </c>
      <c r="AK43" s="65">
        <f t="shared" si="8"/>
        <v>37460330446757410</v>
      </c>
      <c r="AL43" s="84">
        <f t="shared" si="31"/>
        <v>0</v>
      </c>
      <c r="AM43" s="65">
        <f t="shared" si="10"/>
        <v>0</v>
      </c>
      <c r="AN43" s="67">
        <f t="shared" si="23"/>
        <v>4.825954325635553</v>
      </c>
      <c r="AO43" s="31">
        <v>3.86</v>
      </c>
      <c r="AP43" s="32">
        <f t="shared" si="24"/>
        <v>4.980797779934019</v>
      </c>
      <c r="AZ43" s="1">
        <f t="shared" si="25"/>
        <v>0</v>
      </c>
    </row>
    <row r="44" spans="1:52" ht="14.25">
      <c r="A44" s="12" t="s">
        <v>25</v>
      </c>
      <c r="B44" s="19" t="s">
        <v>26</v>
      </c>
      <c r="C44" s="19" t="s">
        <v>27</v>
      </c>
      <c r="D44" s="19" t="s">
        <v>28</v>
      </c>
      <c r="E44" s="68" t="s">
        <v>48</v>
      </c>
      <c r="F44" s="68">
        <v>67</v>
      </c>
      <c r="G44" s="68"/>
      <c r="H44" s="87">
        <v>11548.3</v>
      </c>
      <c r="I44" s="59">
        <v>1955.8</v>
      </c>
      <c r="J44" s="59">
        <v>5100.5</v>
      </c>
      <c r="K44" s="59" t="s">
        <v>30</v>
      </c>
      <c r="L44" s="59">
        <v>1.61</v>
      </c>
      <c r="M44" s="59">
        <v>4501.53</v>
      </c>
      <c r="N44" s="59">
        <v>0.92</v>
      </c>
      <c r="O44" s="59">
        <v>5100.5</v>
      </c>
      <c r="P44" s="59">
        <f t="shared" si="33"/>
        <v>598.9700000000003</v>
      </c>
      <c r="Q44" s="70">
        <f t="shared" si="39"/>
        <v>0.7110834495120495</v>
      </c>
      <c r="R44" s="59">
        <f t="shared" si="32"/>
        <v>7247.4633</v>
      </c>
      <c r="S44" s="59">
        <f t="shared" si="40"/>
        <v>8211.805</v>
      </c>
      <c r="T44" s="71">
        <f t="shared" si="14"/>
        <v>7247.461538461538</v>
      </c>
      <c r="U44" s="59">
        <v>94217</v>
      </c>
      <c r="V44" s="72">
        <f t="shared" si="41"/>
        <v>-964.3434615384622</v>
      </c>
      <c r="W44" s="72">
        <f t="shared" si="16"/>
        <v>-0.0017615384622331476</v>
      </c>
      <c r="X44" s="73">
        <f t="shared" si="42"/>
        <v>0.7110834495120495</v>
      </c>
      <c r="Y44" s="73">
        <f t="shared" si="43"/>
        <v>1.4209315828764901</v>
      </c>
      <c r="Z44" s="64">
        <f t="shared" si="34"/>
        <v>0.4063333997211711</v>
      </c>
      <c r="AA44" s="65">
        <v>3.74</v>
      </c>
      <c r="AB44" s="65">
        <f t="shared" si="35"/>
        <v>2.659452101175065</v>
      </c>
      <c r="AC44" s="65">
        <f t="shared" si="36"/>
        <v>1.5196869149571801</v>
      </c>
      <c r="AD44" s="65">
        <f t="shared" si="37"/>
        <v>30712.150700000002</v>
      </c>
      <c r="AE44" s="65">
        <f t="shared" si="38"/>
        <v>17549.800400000004</v>
      </c>
      <c r="AF44" s="65">
        <f t="shared" si="27"/>
        <v>1653489544.2868004</v>
      </c>
      <c r="AG44" s="65">
        <f t="shared" si="4"/>
        <v>538992114.6397204</v>
      </c>
      <c r="AH44" s="65">
        <f t="shared" si="28"/>
        <v>2662118166.3017488</v>
      </c>
      <c r="AI44" s="65">
        <f t="shared" si="29"/>
        <v>867777304.56995</v>
      </c>
      <c r="AJ44" s="65">
        <f t="shared" si="30"/>
        <v>1233052178.9668732</v>
      </c>
      <c r="AK44" s="65">
        <f t="shared" si="8"/>
        <v>2.310125726800029E+18</v>
      </c>
      <c r="AL44" s="65">
        <f t="shared" si="31"/>
        <v>738561263635.7883</v>
      </c>
      <c r="AM44" s="65">
        <f t="shared" si="10"/>
        <v>1.383696006581414E+21</v>
      </c>
      <c r="AN44" s="67">
        <f t="shared" si="23"/>
        <v>2.659452101175065</v>
      </c>
      <c r="AO44" s="31">
        <v>3.86</v>
      </c>
      <c r="AP44" s="32">
        <f t="shared" si="24"/>
        <v>2.744782115116511</v>
      </c>
      <c r="AZ44" s="1">
        <f t="shared" si="25"/>
        <v>0</v>
      </c>
    </row>
    <row r="45" spans="1:52" ht="14.25">
      <c r="A45" s="12" t="s">
        <v>25</v>
      </c>
      <c r="B45" s="19" t="s">
        <v>26</v>
      </c>
      <c r="C45" s="19" t="s">
        <v>27</v>
      </c>
      <c r="D45" s="19" t="s">
        <v>28</v>
      </c>
      <c r="E45" s="68" t="s">
        <v>47</v>
      </c>
      <c r="F45" s="68">
        <v>69</v>
      </c>
      <c r="G45" s="68"/>
      <c r="H45" s="75">
        <v>5606.09</v>
      </c>
      <c r="I45" s="59">
        <v>905.7</v>
      </c>
      <c r="J45" s="59">
        <v>2621.6</v>
      </c>
      <c r="K45" s="59" t="s">
        <v>30</v>
      </c>
      <c r="L45" s="59">
        <v>1.61</v>
      </c>
      <c r="M45" s="59">
        <v>1384.42</v>
      </c>
      <c r="N45" s="59">
        <v>0.92</v>
      </c>
      <c r="O45" s="59">
        <v>2621.6</v>
      </c>
      <c r="P45" s="59">
        <f t="shared" si="33"/>
        <v>1237.1799999999998</v>
      </c>
      <c r="Q45" s="70">
        <f t="shared" si="39"/>
        <v>0.7528912307865196</v>
      </c>
      <c r="R45" s="59">
        <f t="shared" si="32"/>
        <v>2228.9162</v>
      </c>
      <c r="S45" s="59">
        <f t="shared" si="40"/>
        <v>4220.776</v>
      </c>
      <c r="T45" s="71">
        <f t="shared" si="14"/>
        <v>2228.923076923077</v>
      </c>
      <c r="U45" s="59">
        <v>28976</v>
      </c>
      <c r="V45" s="72">
        <f t="shared" si="41"/>
        <v>-1991.8529230769227</v>
      </c>
      <c r="W45" s="72">
        <f t="shared" si="16"/>
        <v>0.006876923077015817</v>
      </c>
      <c r="X45" s="73">
        <f t="shared" si="42"/>
        <v>0.7528912307865196</v>
      </c>
      <c r="Y45" s="73">
        <f t="shared" si="43"/>
        <v>0.8502147836905238</v>
      </c>
      <c r="Z45" s="64">
        <f t="shared" si="34"/>
        <v>0.43022356044943977</v>
      </c>
      <c r="AA45" s="65">
        <v>3.74</v>
      </c>
      <c r="AB45" s="65">
        <f t="shared" si="35"/>
        <v>2.8158132031415835</v>
      </c>
      <c r="AC45" s="65">
        <f t="shared" si="36"/>
        <v>1.6090361160809048</v>
      </c>
      <c r="AD45" s="65">
        <f t="shared" si="37"/>
        <v>15785.70224</v>
      </c>
      <c r="AE45" s="65">
        <f t="shared" si="38"/>
        <v>9020.40128</v>
      </c>
      <c r="AF45" s="65">
        <f t="shared" si="27"/>
        <v>261375147.48928002</v>
      </c>
      <c r="AG45" s="65">
        <f t="shared" si="4"/>
        <v>142393368.69139487</v>
      </c>
      <c r="AH45" s="65">
        <f t="shared" si="28"/>
        <v>420813987.45774084</v>
      </c>
      <c r="AI45" s="65">
        <f t="shared" si="29"/>
        <v>229253323.59314576</v>
      </c>
      <c r="AJ45" s="65">
        <f t="shared" si="30"/>
        <v>194914564.9290801</v>
      </c>
      <c r="AK45" s="65">
        <f t="shared" si="8"/>
        <v>96473005239171440</v>
      </c>
      <c r="AL45" s="65">
        <f t="shared" si="31"/>
        <v>241144401438.9593</v>
      </c>
      <c r="AM45" s="65">
        <f t="shared" si="10"/>
        <v>1.1935447262179811E+20</v>
      </c>
      <c r="AN45" s="67">
        <f t="shared" si="23"/>
        <v>2.8158132031415835</v>
      </c>
      <c r="AO45" s="31">
        <v>3.86</v>
      </c>
      <c r="AP45" s="32">
        <f t="shared" si="24"/>
        <v>2.906160150835966</v>
      </c>
      <c r="AZ45" s="1">
        <f t="shared" si="25"/>
        <v>0</v>
      </c>
    </row>
    <row r="46" spans="1:52" ht="14.25">
      <c r="A46" s="12" t="s">
        <v>25</v>
      </c>
      <c r="B46" s="19" t="s">
        <v>26</v>
      </c>
      <c r="C46" s="19" t="s">
        <v>27</v>
      </c>
      <c r="D46" s="19" t="s">
        <v>28</v>
      </c>
      <c r="E46" s="68" t="s">
        <v>47</v>
      </c>
      <c r="F46" s="68">
        <v>71</v>
      </c>
      <c r="G46" s="68" t="s">
        <v>43</v>
      </c>
      <c r="H46" s="69">
        <v>4209.6</v>
      </c>
      <c r="I46" s="59">
        <v>807.8</v>
      </c>
      <c r="J46" s="59">
        <v>2061.2</v>
      </c>
      <c r="K46" s="59" t="s">
        <v>30</v>
      </c>
      <c r="L46" s="59">
        <v>1.61</v>
      </c>
      <c r="M46" s="59">
        <v>807.8</v>
      </c>
      <c r="N46" s="59">
        <v>0.92</v>
      </c>
      <c r="O46" s="59">
        <v>2061.2</v>
      </c>
      <c r="P46" s="59">
        <f t="shared" si="33"/>
        <v>1253.3999999999999</v>
      </c>
      <c r="Q46" s="70">
        <f t="shared" si="39"/>
        <v>0.7883247814519193</v>
      </c>
      <c r="R46" s="59">
        <f t="shared" si="32"/>
        <v>1300.558</v>
      </c>
      <c r="S46" s="59">
        <f t="shared" si="40"/>
        <v>3318.5319999999997</v>
      </c>
      <c r="T46" s="71">
        <f t="shared" si="14"/>
        <v>589.7692307692307</v>
      </c>
      <c r="U46" s="59">
        <v>7667</v>
      </c>
      <c r="V46" s="72">
        <f t="shared" si="41"/>
        <v>-2728.7627692307688</v>
      </c>
      <c r="W46" s="72">
        <f t="shared" si="16"/>
        <v>-710.7887692307693</v>
      </c>
      <c r="X46" s="73">
        <f t="shared" si="42"/>
        <v>0.7883247814519193</v>
      </c>
      <c r="Y46" s="73">
        <f t="shared" si="43"/>
        <v>0.28612906596605414</v>
      </c>
      <c r="Z46" s="64">
        <f t="shared" si="34"/>
        <v>0.45047130368681104</v>
      </c>
      <c r="AA46" s="65">
        <v>3.74</v>
      </c>
      <c r="AB46" s="65">
        <f t="shared" si="35"/>
        <v>2.948334682630178</v>
      </c>
      <c r="AC46" s="65">
        <f t="shared" si="36"/>
        <v>1.6847626757886733</v>
      </c>
      <c r="AD46" s="65">
        <f t="shared" si="37"/>
        <v>12411.309679999998</v>
      </c>
      <c r="AE46" s="65">
        <f t="shared" si="38"/>
        <v>7092.17696</v>
      </c>
      <c r="AF46" s="65">
        <f t="shared" si="27"/>
        <v>54375720.75232</v>
      </c>
      <c r="AG46" s="65">
        <f t="shared" si="4"/>
        <v>88023204.55592096</v>
      </c>
      <c r="AH46" s="65">
        <f t="shared" si="28"/>
        <v>87544910.4112352</v>
      </c>
      <c r="AI46" s="65">
        <f t="shared" si="29"/>
        <v>141717359.33503276</v>
      </c>
      <c r="AJ46" s="65">
        <f t="shared" si="30"/>
        <v>40549455.657708585</v>
      </c>
      <c r="AK46" s="65">
        <f t="shared" si="8"/>
        <v>12406633526702270</v>
      </c>
      <c r="AL46" s="65">
        <f t="shared" si="31"/>
        <v>50824687721.37193</v>
      </c>
      <c r="AM46" s="65">
        <f t="shared" si="10"/>
        <v>1.5550474462368623E+19</v>
      </c>
      <c r="AN46" s="67">
        <f t="shared" si="23"/>
        <v>2.948334682630178</v>
      </c>
      <c r="AO46" s="31">
        <v>3.86</v>
      </c>
      <c r="AP46" s="32">
        <f t="shared" si="24"/>
        <v>3.0429336564044083</v>
      </c>
      <c r="AZ46" s="1">
        <f t="shared" si="25"/>
        <v>0</v>
      </c>
    </row>
    <row r="47" spans="1:52" ht="14.25">
      <c r="A47" s="12" t="s">
        <v>25</v>
      </c>
      <c r="B47" s="19" t="s">
        <v>26</v>
      </c>
      <c r="C47" s="19" t="s">
        <v>27</v>
      </c>
      <c r="D47" s="19" t="s">
        <v>28</v>
      </c>
      <c r="E47" s="68" t="s">
        <v>47</v>
      </c>
      <c r="F47" s="68">
        <v>78</v>
      </c>
      <c r="G47" s="68"/>
      <c r="H47" s="69">
        <v>9060.2</v>
      </c>
      <c r="I47" s="59">
        <v>1482.2</v>
      </c>
      <c r="J47" s="59">
        <v>4330.6</v>
      </c>
      <c r="K47" s="59" t="s">
        <v>30</v>
      </c>
      <c r="L47" s="59">
        <v>1.61</v>
      </c>
      <c r="M47" s="59">
        <v>1482.2</v>
      </c>
      <c r="N47" s="59">
        <v>1.06</v>
      </c>
      <c r="O47" s="59">
        <v>4330.6</v>
      </c>
      <c r="P47" s="59">
        <f t="shared" si="33"/>
        <v>2848.4000000000005</v>
      </c>
      <c r="Q47" s="70">
        <f t="shared" si="39"/>
        <v>0.7695487958323217</v>
      </c>
      <c r="R47" s="59">
        <f t="shared" si="32"/>
        <v>2386.342</v>
      </c>
      <c r="S47" s="59">
        <f t="shared" si="40"/>
        <v>6972.266000000001</v>
      </c>
      <c r="T47" s="71">
        <f t="shared" si="14"/>
        <v>-263.2307692307692</v>
      </c>
      <c r="U47" s="76">
        <v>-3422</v>
      </c>
      <c r="V47" s="72">
        <f t="shared" si="41"/>
        <v>-7235.496769230771</v>
      </c>
      <c r="W47" s="72">
        <f t="shared" si="16"/>
        <v>-2649.572769230769</v>
      </c>
      <c r="X47" s="73">
        <f t="shared" si="42"/>
        <v>0.7695487958323217</v>
      </c>
      <c r="Y47" s="73">
        <f t="shared" si="43"/>
        <v>-0.060783902745755604</v>
      </c>
      <c r="Z47" s="64">
        <f t="shared" si="34"/>
        <v>0.5066594556411559</v>
      </c>
      <c r="AA47" s="65">
        <v>3.74</v>
      </c>
      <c r="AB47" s="65">
        <f t="shared" si="35"/>
        <v>2.8781124964128835</v>
      </c>
      <c r="AC47" s="65">
        <f t="shared" si="36"/>
        <v>1.8949063640979231</v>
      </c>
      <c r="AD47" s="65">
        <f t="shared" si="37"/>
        <v>26076.27484000001</v>
      </c>
      <c r="AE47" s="65">
        <f t="shared" si="38"/>
        <v>17168.230640000005</v>
      </c>
      <c r="AF47" s="65">
        <f t="shared" si="27"/>
        <v>-58749685.25008002</v>
      </c>
      <c r="AG47" s="65">
        <f t="shared" si="4"/>
        <v>447683500.6851494</v>
      </c>
      <c r="AH47" s="65">
        <f t="shared" si="28"/>
        <v>-94586993.25262883</v>
      </c>
      <c r="AI47" s="65">
        <f t="shared" si="29"/>
        <v>720770436.1030905</v>
      </c>
      <c r="AJ47" s="65">
        <f t="shared" si="30"/>
        <v>-43811240.09010611</v>
      </c>
      <c r="AK47" s="65">
        <f t="shared" si="8"/>
        <v>-68175508376377370</v>
      </c>
      <c r="AL47" s="65">
        <f t="shared" si="31"/>
        <v>-124791936272.65826</v>
      </c>
      <c r="AM47" s="65">
        <f t="shared" si="10"/>
        <v>-1.9419111805927332E+20</v>
      </c>
      <c r="AN47" s="67">
        <f t="shared" si="23"/>
        <v>2.8781124964128835</v>
      </c>
      <c r="AO47" s="31">
        <v>3.86</v>
      </c>
      <c r="AP47" s="32">
        <f t="shared" si="24"/>
        <v>2.970458351912762</v>
      </c>
      <c r="AZ47" s="1">
        <f t="shared" si="25"/>
        <v>0</v>
      </c>
    </row>
    <row r="48" spans="1:52" ht="14.25">
      <c r="A48" s="12" t="s">
        <v>25</v>
      </c>
      <c r="B48" s="19" t="s">
        <v>26</v>
      </c>
      <c r="C48" s="19" t="s">
        <v>27</v>
      </c>
      <c r="D48" s="19" t="s">
        <v>28</v>
      </c>
      <c r="E48" s="68" t="s">
        <v>47</v>
      </c>
      <c r="F48" s="68">
        <v>82</v>
      </c>
      <c r="G48" s="68"/>
      <c r="H48" s="69">
        <v>15212.3</v>
      </c>
      <c r="I48" s="59">
        <v>3410.5</v>
      </c>
      <c r="J48" s="59">
        <v>7656.7</v>
      </c>
      <c r="K48" s="59" t="s">
        <v>30</v>
      </c>
      <c r="L48" s="59">
        <v>1.61</v>
      </c>
      <c r="M48" s="59">
        <v>4946.87</v>
      </c>
      <c r="N48" s="59">
        <v>0.92</v>
      </c>
      <c r="O48" s="59">
        <v>7656.7</v>
      </c>
      <c r="P48" s="59">
        <f t="shared" si="33"/>
        <v>2709.83</v>
      </c>
      <c r="Q48" s="70">
        <f t="shared" si="39"/>
        <v>0.8103499799504349</v>
      </c>
      <c r="R48" s="59">
        <f t="shared" si="32"/>
        <v>7964.4607000000005</v>
      </c>
      <c r="S48" s="59">
        <f t="shared" si="40"/>
        <v>12327.287</v>
      </c>
      <c r="T48" s="71">
        <f t="shared" si="14"/>
        <v>7964.461538461538</v>
      </c>
      <c r="U48" s="59">
        <v>103538</v>
      </c>
      <c r="V48" s="72">
        <f t="shared" si="41"/>
        <v>-4362.825461538462</v>
      </c>
      <c r="W48" s="72">
        <f t="shared" si="16"/>
        <v>0.0008384615375689464</v>
      </c>
      <c r="X48" s="73">
        <f t="shared" si="42"/>
        <v>0.8103499799504349</v>
      </c>
      <c r="Y48" s="73">
        <f t="shared" si="43"/>
        <v>1.0401950629463788</v>
      </c>
      <c r="Z48" s="64">
        <f t="shared" si="34"/>
        <v>0.4630571314002485</v>
      </c>
      <c r="AA48" s="65">
        <v>3.74</v>
      </c>
      <c r="AB48" s="65">
        <f t="shared" si="35"/>
        <v>3.030708925014627</v>
      </c>
      <c r="AC48" s="65">
        <f t="shared" si="36"/>
        <v>1.7318336714369296</v>
      </c>
      <c r="AD48" s="65">
        <f t="shared" si="37"/>
        <v>46104.053380000005</v>
      </c>
      <c r="AE48" s="65">
        <f t="shared" si="38"/>
        <v>26345.17336</v>
      </c>
      <c r="AF48" s="65">
        <f t="shared" si="27"/>
        <v>2727726559.34768</v>
      </c>
      <c r="AG48" s="65">
        <f t="shared" si="4"/>
        <v>1214619278.8947942</v>
      </c>
      <c r="AH48" s="65">
        <f t="shared" si="28"/>
        <v>4391639760.549766</v>
      </c>
      <c r="AI48" s="65">
        <f t="shared" si="29"/>
        <v>1955537039.020619</v>
      </c>
      <c r="AJ48" s="65">
        <f t="shared" si="30"/>
        <v>2034139973.398028</v>
      </c>
      <c r="AK48" s="65">
        <f t="shared" si="8"/>
        <v>8.588014213790709E+18</v>
      </c>
      <c r="AL48" s="65">
        <f t="shared" si="31"/>
        <v>5512173524113.178</v>
      </c>
      <c r="AM48" s="65">
        <f t="shared" si="10"/>
        <v>2.3272058556956476E+22</v>
      </c>
      <c r="AN48" s="67">
        <f t="shared" si="23"/>
        <v>3.030708925014627</v>
      </c>
      <c r="AO48" s="31">
        <v>3.86</v>
      </c>
      <c r="AP48" s="32">
        <f t="shared" si="24"/>
        <v>3.1279509226086786</v>
      </c>
      <c r="AZ48" s="1">
        <f t="shared" si="25"/>
        <v>0</v>
      </c>
    </row>
    <row r="49" spans="1:52" ht="14.25">
      <c r="A49" s="12" t="s">
        <v>25</v>
      </c>
      <c r="B49" s="19" t="s">
        <v>49</v>
      </c>
      <c r="C49" s="19" t="s">
        <v>50</v>
      </c>
      <c r="D49" s="19" t="s">
        <v>28</v>
      </c>
      <c r="E49" s="68" t="s">
        <v>51</v>
      </c>
      <c r="F49" s="68">
        <v>2</v>
      </c>
      <c r="G49" s="68"/>
      <c r="H49" s="69">
        <v>1167.1</v>
      </c>
      <c r="I49" s="59">
        <v>128.7</v>
      </c>
      <c r="J49" s="59">
        <v>1040.7</v>
      </c>
      <c r="K49" s="59" t="s">
        <v>30</v>
      </c>
      <c r="L49" s="59">
        <v>0.99</v>
      </c>
      <c r="M49" s="59">
        <v>128.7</v>
      </c>
      <c r="N49" s="59">
        <v>0.36</v>
      </c>
      <c r="O49" s="59">
        <v>584.7</v>
      </c>
      <c r="P49" s="59">
        <f t="shared" si="33"/>
        <v>456.00000000000006</v>
      </c>
      <c r="Q49" s="70">
        <f t="shared" si="39"/>
        <v>0.4959754948162112</v>
      </c>
      <c r="R49" s="59">
        <f t="shared" si="32"/>
        <v>127.41299999999998</v>
      </c>
      <c r="S49" s="59">
        <f t="shared" si="40"/>
        <v>578.8530000000001</v>
      </c>
      <c r="T49" s="71">
        <f>U49/2</f>
        <v>259</v>
      </c>
      <c r="U49" s="59">
        <v>518</v>
      </c>
      <c r="V49" s="72">
        <f t="shared" si="41"/>
        <v>-319.85300000000007</v>
      </c>
      <c r="W49" s="72">
        <v>-127.41</v>
      </c>
      <c r="X49" s="73">
        <f t="shared" si="42"/>
        <v>0.8827803958529691</v>
      </c>
      <c r="Y49" s="73">
        <f t="shared" si="43"/>
        <v>0.24887095224368214</v>
      </c>
      <c r="Z49" s="64">
        <f t="shared" si="34"/>
        <v>0.18035472538771316</v>
      </c>
      <c r="AA49" s="65">
        <v>3.74</v>
      </c>
      <c r="AB49" s="65">
        <f t="shared" si="35"/>
        <v>1.85494835061263</v>
      </c>
      <c r="AC49" s="65">
        <f t="shared" si="36"/>
        <v>0.6745266729500473</v>
      </c>
      <c r="AD49" s="65">
        <f t="shared" si="37"/>
        <v>2164.91022</v>
      </c>
      <c r="AE49" s="65">
        <f t="shared" si="38"/>
        <v>787.2400800000001</v>
      </c>
      <c r="AF49" s="65">
        <f t="shared" si="27"/>
        <v>407790.36144000007</v>
      </c>
      <c r="AG49" s="65">
        <f t="shared" si="4"/>
        <v>1704304.0947856181</v>
      </c>
      <c r="AH49" s="65">
        <f t="shared" si="28"/>
        <v>403712.45782560005</v>
      </c>
      <c r="AI49" s="65">
        <f t="shared" si="29"/>
        <v>1687261.053837762</v>
      </c>
      <c r="AJ49" s="65">
        <f t="shared" si="30"/>
        <v>419910.26515228243</v>
      </c>
      <c r="AK49" s="65">
        <f t="shared" si="8"/>
        <v>681168307038.255</v>
      </c>
      <c r="AL49" s="65">
        <f t="shared" si="31"/>
        <v>191479080.90944082</v>
      </c>
      <c r="AM49" s="65">
        <f t="shared" si="10"/>
        <v>310612748009444.3</v>
      </c>
      <c r="AN49" s="67">
        <f t="shared" si="23"/>
        <v>1.85494835061263</v>
      </c>
      <c r="AO49" s="31">
        <v>3.86</v>
      </c>
      <c r="AP49" s="32">
        <f t="shared" si="24"/>
        <v>1.9144654099905754</v>
      </c>
      <c r="AZ49" s="1">
        <f t="shared" si="25"/>
        <v>0</v>
      </c>
    </row>
    <row r="50" spans="1:52" ht="14.25">
      <c r="A50" s="12" t="s">
        <v>25</v>
      </c>
      <c r="B50" s="19" t="s">
        <v>49</v>
      </c>
      <c r="C50" s="19" t="s">
        <v>50</v>
      </c>
      <c r="D50" s="19" t="s">
        <v>28</v>
      </c>
      <c r="E50" s="68" t="s">
        <v>51</v>
      </c>
      <c r="F50" s="68">
        <v>4</v>
      </c>
      <c r="G50" s="68"/>
      <c r="H50" s="69">
        <v>1078.4</v>
      </c>
      <c r="I50" s="59">
        <v>88.8</v>
      </c>
      <c r="J50" s="59">
        <v>967.2</v>
      </c>
      <c r="K50" s="59" t="s">
        <v>30</v>
      </c>
      <c r="L50" s="59">
        <v>0.99</v>
      </c>
      <c r="M50" s="59">
        <v>88.8</v>
      </c>
      <c r="N50" s="59">
        <v>0.36</v>
      </c>
      <c r="O50" s="59">
        <v>528</v>
      </c>
      <c r="P50" s="59">
        <f t="shared" si="33"/>
        <v>439.2</v>
      </c>
      <c r="Q50" s="70">
        <f t="shared" si="39"/>
        <v>0.4847181008902077</v>
      </c>
      <c r="R50" s="59">
        <f t="shared" si="32"/>
        <v>87.91199999999999</v>
      </c>
      <c r="S50" s="59">
        <f t="shared" si="40"/>
        <v>522.72</v>
      </c>
      <c r="T50" s="71">
        <f>U50/2</f>
        <v>574.5</v>
      </c>
      <c r="U50" s="59">
        <v>1149</v>
      </c>
      <c r="V50" s="72">
        <f t="shared" si="41"/>
        <v>51.77999999999997</v>
      </c>
      <c r="W50" s="72">
        <v>-87.91</v>
      </c>
      <c r="X50" s="73">
        <f t="shared" si="42"/>
        <v>0.8879154302670622</v>
      </c>
      <c r="Y50" s="73">
        <f t="shared" si="43"/>
        <v>0.5939826302729528</v>
      </c>
      <c r="Z50" s="64">
        <f t="shared" si="34"/>
        <v>0.17626112759643914</v>
      </c>
      <c r="AA50" s="65">
        <v>3.74</v>
      </c>
      <c r="AB50" s="65">
        <f t="shared" si="35"/>
        <v>1.812845697329377</v>
      </c>
      <c r="AC50" s="65">
        <f t="shared" si="36"/>
        <v>0.6592166172106824</v>
      </c>
      <c r="AD50" s="65">
        <f t="shared" si="37"/>
        <v>1954.9728000000002</v>
      </c>
      <c r="AE50" s="65">
        <f t="shared" si="38"/>
        <v>710.8992</v>
      </c>
      <c r="AF50" s="65">
        <f t="shared" si="27"/>
        <v>816823.1808</v>
      </c>
      <c r="AG50" s="65">
        <f t="shared" si="4"/>
        <v>1389788.59954176</v>
      </c>
      <c r="AH50" s="65">
        <f t="shared" si="28"/>
        <v>808654.948992</v>
      </c>
      <c r="AI50" s="65">
        <f t="shared" si="29"/>
        <v>1375890.7135463424</v>
      </c>
      <c r="AJ50" s="65">
        <f t="shared" si="30"/>
        <v>817255.1850003864</v>
      </c>
      <c r="AK50" s="65">
        <f t="shared" si="8"/>
        <v>1112620834781.384</v>
      </c>
      <c r="AL50" s="65">
        <f t="shared" si="31"/>
        <v>358938477.2521697</v>
      </c>
      <c r="AM50" s="65">
        <f t="shared" si="10"/>
        <v>488663070635983.9</v>
      </c>
      <c r="AN50" s="67">
        <f t="shared" si="23"/>
        <v>1.812845697329377</v>
      </c>
      <c r="AO50" s="31">
        <v>3.86</v>
      </c>
      <c r="AP50" s="32">
        <f t="shared" si="24"/>
        <v>1.8710118694362017</v>
      </c>
      <c r="AZ50" s="1">
        <f t="shared" si="25"/>
        <v>0</v>
      </c>
    </row>
    <row r="51" spans="1:52" ht="14.25">
      <c r="A51" s="12" t="s">
        <v>25</v>
      </c>
      <c r="B51" s="19" t="s">
        <v>26</v>
      </c>
      <c r="C51" s="19" t="s">
        <v>27</v>
      </c>
      <c r="D51" s="19" t="s">
        <v>28</v>
      </c>
      <c r="E51" s="68" t="s">
        <v>52</v>
      </c>
      <c r="F51" s="68">
        <v>35</v>
      </c>
      <c r="G51" s="68"/>
      <c r="H51" s="69">
        <v>2427.6</v>
      </c>
      <c r="I51" s="59">
        <v>412.5</v>
      </c>
      <c r="J51" s="59">
        <v>1802.6</v>
      </c>
      <c r="K51" s="59" t="s">
        <v>30</v>
      </c>
      <c r="L51" s="59">
        <v>0.99</v>
      </c>
      <c r="M51" s="59">
        <v>1170.4</v>
      </c>
      <c r="N51" s="59">
        <v>0.36</v>
      </c>
      <c r="O51" s="59">
        <v>1802.6</v>
      </c>
      <c r="P51" s="59">
        <f t="shared" si="33"/>
        <v>632.1999999999998</v>
      </c>
      <c r="Q51" s="70">
        <f t="shared" si="39"/>
        <v>0.7351186356895699</v>
      </c>
      <c r="R51" s="59">
        <v>997.92</v>
      </c>
      <c r="S51" s="59">
        <f t="shared" si="40"/>
        <v>1784.5739999999998</v>
      </c>
      <c r="T51" s="71">
        <f>U51/13</f>
        <v>1158.6923076923076</v>
      </c>
      <c r="U51" s="59">
        <v>15063</v>
      </c>
      <c r="V51" s="72">
        <f t="shared" si="41"/>
        <v>-625.8816923076922</v>
      </c>
      <c r="W51" s="72">
        <f>T51-R51</f>
        <v>160.77230769230766</v>
      </c>
      <c r="X51" s="73">
        <f t="shared" si="42"/>
        <v>0.7351186356895699</v>
      </c>
      <c r="Y51" s="73">
        <f t="shared" si="43"/>
        <v>0.6427894750317916</v>
      </c>
      <c r="Z51" s="64">
        <f t="shared" si="34"/>
        <v>0.26731586752347997</v>
      </c>
      <c r="AA51" s="65">
        <v>3.74</v>
      </c>
      <c r="AB51" s="65">
        <f t="shared" si="35"/>
        <v>2.7493436974789915</v>
      </c>
      <c r="AC51" s="65">
        <f t="shared" si="36"/>
        <v>0.9997613445378152</v>
      </c>
      <c r="AD51" s="65">
        <f t="shared" si="37"/>
        <v>6674.3067599999995</v>
      </c>
      <c r="AE51" s="65">
        <f t="shared" si="38"/>
        <v>2427.02064</v>
      </c>
      <c r="AF51" s="65">
        <f t="shared" si="27"/>
        <v>36558211.90032</v>
      </c>
      <c r="AG51" s="65">
        <f t="shared" si="4"/>
        <v>16198680.264211526</v>
      </c>
      <c r="AH51" s="65">
        <f t="shared" si="28"/>
        <v>36192629.7813168</v>
      </c>
      <c r="AI51" s="65">
        <f t="shared" si="29"/>
        <v>16036693.46156941</v>
      </c>
      <c r="AJ51" s="65">
        <f t="shared" si="30"/>
        <v>10308217.771407966</v>
      </c>
      <c r="AK51" s="65">
        <f t="shared" si="8"/>
        <v>580410109371045.5</v>
      </c>
      <c r="AL51" s="65">
        <f t="shared" si="31"/>
        <v>6516855275.084114</v>
      </c>
      <c r="AM51" s="65">
        <f t="shared" si="10"/>
        <v>3.6693527114437485E+17</v>
      </c>
      <c r="AN51" s="67">
        <f t="shared" si="23"/>
        <v>2.7493436974789915</v>
      </c>
      <c r="AO51" s="31">
        <v>3.86</v>
      </c>
      <c r="AP51" s="32">
        <f t="shared" si="24"/>
        <v>2.83755793376174</v>
      </c>
      <c r="AZ51" s="1">
        <f t="shared" si="25"/>
        <v>0</v>
      </c>
    </row>
    <row r="52" spans="1:52" ht="14.25">
      <c r="A52" s="12" t="s">
        <v>25</v>
      </c>
      <c r="B52" s="19" t="s">
        <v>26</v>
      </c>
      <c r="C52" s="19" t="s">
        <v>27</v>
      </c>
      <c r="D52" s="19" t="s">
        <v>28</v>
      </c>
      <c r="E52" s="68" t="s">
        <v>52</v>
      </c>
      <c r="F52" s="68">
        <v>2</v>
      </c>
      <c r="G52" s="68" t="s">
        <v>43</v>
      </c>
      <c r="H52" s="75">
        <v>3533.02</v>
      </c>
      <c r="I52" s="59">
        <v>271.2</v>
      </c>
      <c r="J52" s="59">
        <v>1886.3</v>
      </c>
      <c r="K52" s="59" t="s">
        <v>30</v>
      </c>
      <c r="L52" s="59">
        <v>0.99</v>
      </c>
      <c r="M52" s="59">
        <v>271.2</v>
      </c>
      <c r="N52" s="59">
        <v>0.36</v>
      </c>
      <c r="O52" s="59">
        <v>1021</v>
      </c>
      <c r="P52" s="59">
        <f t="shared" si="33"/>
        <v>749.8</v>
      </c>
      <c r="Q52" s="70">
        <f t="shared" si="39"/>
        <v>0.28609801246525635</v>
      </c>
      <c r="R52" s="59">
        <v>268.49</v>
      </c>
      <c r="S52" s="59">
        <f t="shared" si="40"/>
        <v>1010.79</v>
      </c>
      <c r="T52" s="71">
        <f>U52/13</f>
        <v>5.461538461538462</v>
      </c>
      <c r="U52" s="59">
        <v>71</v>
      </c>
      <c r="V52" s="72">
        <f t="shared" si="41"/>
        <v>-1005.3284615384615</v>
      </c>
      <c r="W52" s="72">
        <f>T52-R52</f>
        <v>-263.02846153846156</v>
      </c>
      <c r="X52" s="73">
        <f t="shared" si="42"/>
        <v>0.528566778563382</v>
      </c>
      <c r="Y52" s="73">
        <f t="shared" si="43"/>
        <v>0.0028953710764663427</v>
      </c>
      <c r="Z52" s="64">
        <f t="shared" si="34"/>
        <v>0.10403564089645685</v>
      </c>
      <c r="AA52" s="65">
        <v>3.74</v>
      </c>
      <c r="AB52" s="65">
        <f t="shared" si="35"/>
        <v>1.0700065666200589</v>
      </c>
      <c r="AC52" s="65">
        <f t="shared" si="36"/>
        <v>0.38909329695274864</v>
      </c>
      <c r="AD52" s="65">
        <f t="shared" si="37"/>
        <v>3780.3546000000006</v>
      </c>
      <c r="AE52" s="65">
        <f t="shared" si="38"/>
        <v>1374.6743999999999</v>
      </c>
      <c r="AF52" s="65">
        <f t="shared" si="27"/>
        <v>97601.88239999999</v>
      </c>
      <c r="AG52" s="65">
        <f t="shared" si="4"/>
        <v>5196756.691542241</v>
      </c>
      <c r="AH52" s="65">
        <f t="shared" si="28"/>
        <v>96625.86357599999</v>
      </c>
      <c r="AI52" s="65">
        <f t="shared" si="29"/>
        <v>5144789.124626818</v>
      </c>
      <c r="AJ52" s="65">
        <f t="shared" si="30"/>
        <v>14896.073625963083</v>
      </c>
      <c r="AK52" s="65">
        <f t="shared" si="8"/>
        <v>497119692083.4793</v>
      </c>
      <c r="AL52" s="65">
        <f t="shared" si="31"/>
        <v>11169076.004747119</v>
      </c>
      <c r="AM52" s="65">
        <f t="shared" si="10"/>
        <v>372740345124192.75</v>
      </c>
      <c r="AN52" s="67">
        <f t="shared" si="23"/>
        <v>1.0700065666200589</v>
      </c>
      <c r="AO52" s="31">
        <v>3.86</v>
      </c>
      <c r="AP52" s="32">
        <f t="shared" si="24"/>
        <v>1.1043383281158894</v>
      </c>
      <c r="AZ52" s="1">
        <f t="shared" si="25"/>
        <v>0</v>
      </c>
    </row>
    <row r="53" spans="1:52" ht="14.25">
      <c r="A53" s="12" t="s">
        <v>25</v>
      </c>
      <c r="B53" s="19" t="s">
        <v>26</v>
      </c>
      <c r="C53" s="19" t="s">
        <v>27</v>
      </c>
      <c r="D53" s="19" t="s">
        <v>28</v>
      </c>
      <c r="E53" s="68" t="s">
        <v>52</v>
      </c>
      <c r="F53" s="68">
        <v>31</v>
      </c>
      <c r="G53" s="68"/>
      <c r="H53" s="69">
        <v>3063</v>
      </c>
      <c r="I53" s="59">
        <v>340.9</v>
      </c>
      <c r="J53" s="59">
        <v>1986.3</v>
      </c>
      <c r="K53" s="59" t="s">
        <v>30</v>
      </c>
      <c r="L53" s="59">
        <v>1.03</v>
      </c>
      <c r="M53" s="59">
        <v>340.9</v>
      </c>
      <c r="N53" s="71">
        <v>0.5</v>
      </c>
      <c r="O53" s="59">
        <v>1986.3</v>
      </c>
      <c r="P53" s="59">
        <f t="shared" si="33"/>
        <v>1645.4</v>
      </c>
      <c r="Q53" s="70">
        <f t="shared" si="39"/>
        <v>0.6679363369245838</v>
      </c>
      <c r="R53" s="59">
        <v>351.13</v>
      </c>
      <c r="S53" s="59">
        <f t="shared" si="40"/>
        <v>2045.889</v>
      </c>
      <c r="T53" s="71">
        <f>U53/13</f>
        <v>612.2307692307693</v>
      </c>
      <c r="U53" s="59">
        <v>7959</v>
      </c>
      <c r="V53" s="72">
        <f t="shared" si="41"/>
        <v>-1433.6582307692306</v>
      </c>
      <c r="W53" s="72">
        <f>T53-R53</f>
        <v>261.1007692307693</v>
      </c>
      <c r="X53" s="73">
        <f t="shared" si="42"/>
        <v>0.6679363369245838</v>
      </c>
      <c r="Y53" s="73">
        <f t="shared" si="43"/>
        <v>0.30822673776910303</v>
      </c>
      <c r="Z53" s="64">
        <f t="shared" si="34"/>
        <v>0.3242409402546523</v>
      </c>
      <c r="AA53" s="65">
        <v>3.74</v>
      </c>
      <c r="AB53" s="65">
        <f t="shared" si="35"/>
        <v>2.4980819000979433</v>
      </c>
      <c r="AC53" s="65">
        <f t="shared" si="36"/>
        <v>1.2126611165523995</v>
      </c>
      <c r="AD53" s="65">
        <f t="shared" si="37"/>
        <v>7651.62486</v>
      </c>
      <c r="AE53" s="65">
        <f t="shared" si="38"/>
        <v>3714.381</v>
      </c>
      <c r="AF53" s="65">
        <f t="shared" si="27"/>
        <v>29562758.379</v>
      </c>
      <c r="AG53" s="65">
        <f t="shared" si="4"/>
        <v>28421049.99911166</v>
      </c>
      <c r="AH53" s="65">
        <f t="shared" si="28"/>
        <v>30449641.130370002</v>
      </c>
      <c r="AI53" s="65">
        <f t="shared" si="29"/>
        <v>29273681.49908501</v>
      </c>
      <c r="AJ53" s="65">
        <f t="shared" si="30"/>
        <v>9022931.350954719</v>
      </c>
      <c r="AK53" s="65">
        <f t="shared" si="8"/>
        <v>891373096211890.2</v>
      </c>
      <c r="AL53" s="65">
        <f t="shared" si="31"/>
        <v>14846331244.860895</v>
      </c>
      <c r="AM53" s="65">
        <f t="shared" si="10"/>
        <v>1.4666652925070444E+18</v>
      </c>
      <c r="AN53" s="67">
        <f t="shared" si="23"/>
        <v>2.4980819000979433</v>
      </c>
      <c r="AO53" s="31">
        <v>3.86</v>
      </c>
      <c r="AP53" s="32">
        <f t="shared" si="24"/>
        <v>2.5782342605288933</v>
      </c>
      <c r="AZ53" s="1">
        <f t="shared" si="25"/>
        <v>0</v>
      </c>
    </row>
    <row r="54" spans="1:52" ht="14.25">
      <c r="A54" s="12" t="s">
        <v>25</v>
      </c>
      <c r="B54" s="19" t="s">
        <v>26</v>
      </c>
      <c r="C54" s="19" t="s">
        <v>27</v>
      </c>
      <c r="D54" s="19" t="s">
        <v>28</v>
      </c>
      <c r="E54" s="68" t="s">
        <v>53</v>
      </c>
      <c r="F54" s="68">
        <v>49</v>
      </c>
      <c r="G54" s="68"/>
      <c r="H54" s="87">
        <v>1477.9</v>
      </c>
      <c r="I54" s="59">
        <v>144</v>
      </c>
      <c r="J54" s="59">
        <v>1231.8</v>
      </c>
      <c r="K54" s="59" t="s">
        <v>30</v>
      </c>
      <c r="L54" s="59">
        <v>0.99</v>
      </c>
      <c r="M54" s="59">
        <v>144</v>
      </c>
      <c r="N54" s="59">
        <v>0.36</v>
      </c>
      <c r="O54" s="59">
        <v>636.7</v>
      </c>
      <c r="P54" s="59">
        <f t="shared" si="33"/>
        <v>492.70000000000005</v>
      </c>
      <c r="Q54" s="70">
        <f t="shared" si="39"/>
        <v>0.4265058528993843</v>
      </c>
      <c r="R54" s="59">
        <v>142.56</v>
      </c>
      <c r="S54" s="59">
        <f t="shared" si="40"/>
        <v>630.3330000000001</v>
      </c>
      <c r="T54" s="71">
        <f>U54/13</f>
        <v>112.07692307692308</v>
      </c>
      <c r="U54" s="59">
        <v>1457</v>
      </c>
      <c r="V54" s="72">
        <f t="shared" si="41"/>
        <v>-518.256076923077</v>
      </c>
      <c r="W54" s="72">
        <f>T54-R54</f>
        <v>-30.483076923076922</v>
      </c>
      <c r="X54" s="73">
        <f t="shared" si="42"/>
        <v>0.8251451383720143</v>
      </c>
      <c r="Y54" s="73">
        <f t="shared" si="43"/>
        <v>0.09098629897460878</v>
      </c>
      <c r="Z54" s="64">
        <f t="shared" si="34"/>
        <v>0.1550930374179579</v>
      </c>
      <c r="AA54" s="65">
        <v>3.74</v>
      </c>
      <c r="AB54" s="65">
        <f t="shared" si="35"/>
        <v>1.5951318898436975</v>
      </c>
      <c r="AC54" s="65">
        <f t="shared" si="36"/>
        <v>0.5800479599431626</v>
      </c>
      <c r="AD54" s="65">
        <f t="shared" si="37"/>
        <v>2357.4454200000005</v>
      </c>
      <c r="AE54" s="65">
        <f t="shared" si="38"/>
        <v>857.2528800000001</v>
      </c>
      <c r="AF54" s="65">
        <f t="shared" si="27"/>
        <v>1249017.4461600003</v>
      </c>
      <c r="AG54" s="65">
        <f t="shared" si="4"/>
        <v>2020926.8757378103</v>
      </c>
      <c r="AH54" s="65">
        <f t="shared" si="28"/>
        <v>1236527.2716984004</v>
      </c>
      <c r="AI54" s="65">
        <f t="shared" si="29"/>
        <v>2000717.606980432</v>
      </c>
      <c r="AJ54" s="65">
        <f t="shared" si="30"/>
        <v>182037.8903524854</v>
      </c>
      <c r="AK54" s="65">
        <f t="shared" si="8"/>
        <v>2473941883998.4663</v>
      </c>
      <c r="AL54" s="65">
        <f t="shared" si="31"/>
        <v>89690068.57666957</v>
      </c>
      <c r="AM54" s="65">
        <f t="shared" si="10"/>
        <v>1218911166246044.5</v>
      </c>
      <c r="AN54" s="67">
        <f t="shared" si="23"/>
        <v>1.5951318898436975</v>
      </c>
      <c r="AO54" s="31">
        <v>3.86</v>
      </c>
      <c r="AP54" s="32">
        <f t="shared" si="24"/>
        <v>1.6463125921916233</v>
      </c>
      <c r="AZ54" s="1">
        <f t="shared" si="25"/>
        <v>0</v>
      </c>
    </row>
    <row r="55" spans="1:52" ht="14.25">
      <c r="A55" s="12" t="s">
        <v>25</v>
      </c>
      <c r="B55" s="19" t="s">
        <v>26</v>
      </c>
      <c r="C55" s="19" t="s">
        <v>27</v>
      </c>
      <c r="D55" s="19" t="s">
        <v>28</v>
      </c>
      <c r="E55" s="59" t="s">
        <v>53</v>
      </c>
      <c r="F55" s="59">
        <v>6</v>
      </c>
      <c r="G55" s="59"/>
      <c r="H55" s="69">
        <v>353.5</v>
      </c>
      <c r="I55" s="59">
        <v>47.2</v>
      </c>
      <c r="J55" s="59">
        <v>289.1</v>
      </c>
      <c r="K55" s="59" t="s">
        <v>30</v>
      </c>
      <c r="L55" s="59">
        <v>0.99</v>
      </c>
      <c r="M55" s="59">
        <v>47.2</v>
      </c>
      <c r="N55" s="59">
        <v>0.36</v>
      </c>
      <c r="O55" s="59">
        <v>289.1</v>
      </c>
      <c r="P55" s="59">
        <f t="shared" si="33"/>
        <v>241.90000000000003</v>
      </c>
      <c r="Q55" s="70">
        <f t="shared" si="39"/>
        <v>0.8096435643564357</v>
      </c>
      <c r="R55" s="59">
        <v>46.72</v>
      </c>
      <c r="S55" s="59">
        <f t="shared" si="40"/>
        <v>286.209</v>
      </c>
      <c r="T55" s="71">
        <f>U55/13</f>
        <v>41.61538461538461</v>
      </c>
      <c r="U55" s="59">
        <v>541</v>
      </c>
      <c r="V55" s="72">
        <f t="shared" si="41"/>
        <v>-244.5936153846154</v>
      </c>
      <c r="W55" s="72">
        <f>T55-R55</f>
        <v>-5.104615384615386</v>
      </c>
      <c r="X55" s="73">
        <f t="shared" si="42"/>
        <v>0.8096435643564357</v>
      </c>
      <c r="Y55" s="73">
        <f t="shared" si="43"/>
        <v>0.1439480616236064</v>
      </c>
      <c r="Z55" s="64">
        <f t="shared" si="34"/>
        <v>0.29441584158415846</v>
      </c>
      <c r="AA55" s="65">
        <v>3.74</v>
      </c>
      <c r="AB55" s="65">
        <f t="shared" si="35"/>
        <v>3.0280669306930696</v>
      </c>
      <c r="AC55" s="65">
        <f t="shared" si="36"/>
        <v>1.1011152475247528</v>
      </c>
      <c r="AD55" s="65">
        <f t="shared" si="37"/>
        <v>1070.4216600000002</v>
      </c>
      <c r="AE55" s="65">
        <f t="shared" si="38"/>
        <v>389.2442400000001</v>
      </c>
      <c r="AF55" s="65">
        <f t="shared" si="27"/>
        <v>210581.13384000005</v>
      </c>
      <c r="AG55" s="65">
        <f t="shared" si="4"/>
        <v>416655.4655262386</v>
      </c>
      <c r="AH55" s="65">
        <f t="shared" si="28"/>
        <v>208475.32250160005</v>
      </c>
      <c r="AI55" s="65">
        <f t="shared" si="29"/>
        <v>412488.9108709762</v>
      </c>
      <c r="AJ55" s="65">
        <f t="shared" si="30"/>
        <v>59376.97916110957</v>
      </c>
      <c r="AK55" s="65">
        <f t="shared" si="8"/>
        <v>85993758722.16052</v>
      </c>
      <c r="AL55" s="65">
        <f t="shared" si="31"/>
        <v>14363291.259072408</v>
      </c>
      <c r="AM55" s="65">
        <f t="shared" si="10"/>
        <v>20801890234890.633</v>
      </c>
      <c r="AN55" s="67">
        <f t="shared" si="23"/>
        <v>3.0280669306930696</v>
      </c>
      <c r="AO55" s="31">
        <v>3.86</v>
      </c>
      <c r="AP55" s="32">
        <f t="shared" si="24"/>
        <v>3.1252241584158416</v>
      </c>
      <c r="AZ55" s="1">
        <f t="shared" si="25"/>
        <v>0</v>
      </c>
    </row>
    <row r="56" spans="1:42" s="7" customFormat="1" ht="15" hidden="1">
      <c r="A56" s="8"/>
      <c r="B56" s="8"/>
      <c r="C56" s="8"/>
      <c r="D56" s="8"/>
      <c r="E56" s="88" t="s">
        <v>54</v>
      </c>
      <c r="F56" s="88"/>
      <c r="G56" s="88"/>
      <c r="H56" s="89">
        <f>SUM(H6:H55)</f>
        <v>130681.65999999999</v>
      </c>
      <c r="I56" s="90"/>
      <c r="J56" s="90"/>
      <c r="K56" s="90"/>
      <c r="L56" s="90"/>
      <c r="M56" s="90"/>
      <c r="N56" s="90"/>
      <c r="O56" s="90">
        <f>SUM(O6:O55)</f>
        <v>60621.22999999999</v>
      </c>
      <c r="P56" s="59">
        <f t="shared" si="33"/>
        <v>60621.22999999999</v>
      </c>
      <c r="Q56" s="90"/>
      <c r="R56" s="90"/>
      <c r="S56" s="59">
        <f t="shared" si="40"/>
        <v>0</v>
      </c>
      <c r="T56" s="90"/>
      <c r="U56" s="90"/>
      <c r="V56" s="72">
        <f t="shared" si="41"/>
        <v>0</v>
      </c>
      <c r="W56" s="91">
        <f>SUM(W6:W55)</f>
        <v>9096.935746791467</v>
      </c>
      <c r="X56" s="90"/>
      <c r="Y56" s="73" t="e">
        <f t="shared" si="43"/>
        <v>#DIV/0!</v>
      </c>
      <c r="Z56" s="73"/>
      <c r="AA56" s="92">
        <v>54.62</v>
      </c>
      <c r="AB56" s="92">
        <f t="shared" si="35"/>
        <v>0</v>
      </c>
      <c r="AC56" s="92">
        <f t="shared" si="36"/>
        <v>0</v>
      </c>
      <c r="AD56" s="90">
        <f>SUM(AD6:AD55)</f>
        <v>289706.750278</v>
      </c>
      <c r="AE56" s="93">
        <f t="shared" si="38"/>
        <v>0</v>
      </c>
      <c r="AF56" s="92">
        <f t="shared" si="27"/>
        <v>0</v>
      </c>
      <c r="AG56" s="92">
        <f t="shared" si="4"/>
        <v>0</v>
      </c>
      <c r="AH56" s="90">
        <f>SUM(AH6:AH55)</f>
        <v>10987964323.717953</v>
      </c>
      <c r="AI56" s="93">
        <f t="shared" si="29"/>
        <v>0</v>
      </c>
      <c r="AJ56" s="92" t="e">
        <f t="shared" si="30"/>
        <v>#DIV/0!</v>
      </c>
      <c r="AK56" s="92">
        <f t="shared" si="8"/>
        <v>0</v>
      </c>
      <c r="AL56" s="90" t="e">
        <f>SUM(AL6:AL55)</f>
        <v>#VALUE!</v>
      </c>
      <c r="AM56" s="93">
        <f t="shared" si="10"/>
        <v>0</v>
      </c>
      <c r="AN56" s="94"/>
      <c r="AO56" s="1">
        <v>3.86</v>
      </c>
      <c r="AP56" s="1">
        <f t="shared" si="24"/>
        <v>0</v>
      </c>
    </row>
    <row r="57" spans="5:40" ht="15">
      <c r="E57" s="93"/>
      <c r="F57" s="93"/>
      <c r="G57" s="93"/>
      <c r="H57" s="93">
        <f>SUM(H6:H55)</f>
        <v>130681.65999999999</v>
      </c>
      <c r="I57" s="93"/>
      <c r="J57" s="93"/>
      <c r="K57" s="93"/>
      <c r="L57" s="93"/>
      <c r="M57" s="93">
        <v>37254.74</v>
      </c>
      <c r="N57" s="93"/>
      <c r="O57" s="93">
        <f>SUM(O56)</f>
        <v>60621.22999999999</v>
      </c>
      <c r="P57" s="93"/>
      <c r="Q57" s="93"/>
      <c r="R57" s="93"/>
      <c r="S57" s="93"/>
      <c r="T57" s="93"/>
      <c r="U57" s="93"/>
      <c r="V57" s="72" t="e">
        <f>SUM(V6:V56)</f>
        <v>#VALUE!</v>
      </c>
      <c r="W57" s="93">
        <v>-4099.48</v>
      </c>
      <c r="X57" s="72">
        <v>8327.57</v>
      </c>
      <c r="Y57" s="95" t="e">
        <f>T57/J57*H57</f>
        <v>#DIV/0!</v>
      </c>
      <c r="Z57" s="95"/>
      <c r="AA57" s="93"/>
      <c r="AB57" s="93"/>
      <c r="AC57" s="93"/>
      <c r="AD57" s="90">
        <f>SUM(AD6:AD55)</f>
        <v>289706.750278</v>
      </c>
      <c r="AE57" s="90">
        <f>SUM(AE6:AE56)</f>
        <v>143987.87355200003</v>
      </c>
      <c r="AF57" s="93"/>
      <c r="AG57" s="93"/>
      <c r="AH57" s="90">
        <f>SUM(AH6:AH55)</f>
        <v>10987964323.717953</v>
      </c>
      <c r="AI57" s="90">
        <f>SUM(AI6:AI56)</f>
        <v>4891748019.63339</v>
      </c>
      <c r="AJ57" s="93"/>
      <c r="AK57" s="93"/>
      <c r="AL57" s="90" t="e">
        <f>SUM(AL6:AL55)</f>
        <v>#VALUE!</v>
      </c>
      <c r="AM57" s="90">
        <f>SUM(AM6:AM56)</f>
        <v>2.469709437933751E+22</v>
      </c>
      <c r="AN57" s="96"/>
    </row>
    <row r="58" spans="5:40" ht="14.25">
      <c r="E58" s="93"/>
      <c r="F58" s="93"/>
      <c r="G58" s="93"/>
      <c r="H58" s="93"/>
      <c r="I58" s="93"/>
      <c r="J58" s="93"/>
      <c r="K58" s="93"/>
      <c r="L58" s="93"/>
      <c r="M58" s="93">
        <v>37254.24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7">
        <f>AD57-AD43-AD35-AD20</f>
        <v>270043.20197800006</v>
      </c>
      <c r="AE58" s="97">
        <f>AE57-AE43-AE35-AE20</f>
        <v>136837.49235200003</v>
      </c>
      <c r="AF58" s="93"/>
      <c r="AG58" s="93"/>
      <c r="AH58" s="97">
        <f>AH57-AH43-AH35-AH20</f>
        <v>10229702970.103142</v>
      </c>
      <c r="AI58" s="97">
        <f>AI57-AI43-AI35-AI20</f>
        <v>4824044451.694821</v>
      </c>
      <c r="AJ58" s="93"/>
      <c r="AK58" s="93"/>
      <c r="AL58" s="97" t="e">
        <f>AL57-AL43-AL35-AL20</f>
        <v>#VALUE!</v>
      </c>
      <c r="AM58" s="97">
        <f>AM57-AM43-AM35-AM20</f>
        <v>2.469709437933751E+22</v>
      </c>
      <c r="AN58" s="98"/>
    </row>
    <row r="59" spans="30:40" ht="12.75">
      <c r="AD59" s="7">
        <f>SUM(AD57:AD58)</f>
        <v>559749.9522560001</v>
      </c>
      <c r="AE59" s="7">
        <f>SUM(AE57:AE58)</f>
        <v>280825.36590400006</v>
      </c>
      <c r="AH59" s="7">
        <f>SUM(AH57:AH58)</f>
        <v>21217667293.821095</v>
      </c>
      <c r="AI59" s="7">
        <f>SUM(AI57:AI58)</f>
        <v>9715792471.328213</v>
      </c>
      <c r="AL59" s="7" t="e">
        <f>SUM(AL57:AL58)</f>
        <v>#VALUE!</v>
      </c>
      <c r="AM59" s="7">
        <f>SUM(AM57:AM58)</f>
        <v>4.939418875867502E+22</v>
      </c>
      <c r="AN59" s="36"/>
    </row>
  </sheetData>
  <sheetProtection selectLockedCells="1" selectUnlockedCells="1"/>
  <mergeCells count="31">
    <mergeCell ref="AY3:AY4"/>
    <mergeCell ref="AZ3:AZ4"/>
    <mergeCell ref="Q3:Q4"/>
    <mergeCell ref="AF3:AF4"/>
    <mergeCell ref="AG3:AG4"/>
    <mergeCell ref="AJ3:AJ4"/>
    <mergeCell ref="AO3:AO4"/>
    <mergeCell ref="AP3:AP4"/>
    <mergeCell ref="AN3:AN4"/>
    <mergeCell ref="B5:G5"/>
    <mergeCell ref="S3:S4"/>
    <mergeCell ref="T3:U4"/>
    <mergeCell ref="Z3:Z4"/>
    <mergeCell ref="O3:O4"/>
    <mergeCell ref="P3:P4"/>
    <mergeCell ref="B3:G4"/>
    <mergeCell ref="A3:A4"/>
    <mergeCell ref="H3:H4"/>
    <mergeCell ref="I3:I4"/>
    <mergeCell ref="J3:J4"/>
    <mergeCell ref="K3:K4"/>
    <mergeCell ref="L3:L4"/>
    <mergeCell ref="E2:AN2"/>
    <mergeCell ref="N3:N4"/>
    <mergeCell ref="R3:R4"/>
    <mergeCell ref="AC3:AC4"/>
    <mergeCell ref="AK3:AK4"/>
    <mergeCell ref="E1:AB1"/>
    <mergeCell ref="M3:M4"/>
    <mergeCell ref="AB3:AB4"/>
    <mergeCell ref="AA3:AA4"/>
  </mergeCells>
  <printOptions/>
  <pageMargins left="0.25" right="0.24027777777777778" top="0.22361111111111112" bottom="0.1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pc-otdelkadrov</cp:lastModifiedBy>
  <cp:lastPrinted>2018-07-05T06:07:00Z</cp:lastPrinted>
  <dcterms:created xsi:type="dcterms:W3CDTF">2018-06-26T07:37:58Z</dcterms:created>
  <dcterms:modified xsi:type="dcterms:W3CDTF">2018-07-05T06:07:11Z</dcterms:modified>
  <cp:category/>
  <cp:version/>
  <cp:contentType/>
  <cp:contentStatus/>
</cp:coreProperties>
</file>